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795" yWindow="180" windowWidth="18495" windowHeight="10770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11" i="2"/>
  <c r="I12"/>
  <c r="I13"/>
  <c r="I14"/>
  <c r="I15"/>
  <c r="I16"/>
  <c r="I17"/>
  <c r="I18"/>
  <c r="I19"/>
  <c r="I20"/>
  <c r="I21"/>
  <c r="I22"/>
  <c r="I23"/>
  <c r="I10"/>
  <c r="H11"/>
  <c r="H12"/>
  <c r="H13"/>
  <c r="H14"/>
  <c r="H15"/>
  <c r="H16"/>
  <c r="H17"/>
  <c r="H18"/>
  <c r="H19"/>
  <c r="H20"/>
  <c r="H21"/>
  <c r="H22"/>
  <c r="H23"/>
  <c r="H10"/>
  <c r="R37"/>
  <c r="R35"/>
  <c r="R34"/>
  <c r="O31"/>
  <c r="N31"/>
  <c r="N32" s="1"/>
  <c r="M31"/>
  <c r="M32" s="1"/>
  <c r="O32"/>
  <c r="F28"/>
  <c r="D28"/>
  <c r="B28"/>
  <c r="K20"/>
  <c r="K21"/>
  <c r="K22"/>
  <c r="K19"/>
  <c r="G20"/>
  <c r="K18"/>
  <c r="B18"/>
  <c r="E19"/>
  <c r="G19"/>
  <c r="G18"/>
  <c r="C18"/>
  <c r="E18"/>
  <c r="C17"/>
  <c r="C16"/>
  <c r="C15"/>
  <c r="C14"/>
  <c r="C13"/>
  <c r="C12"/>
  <c r="C11"/>
  <c r="C10"/>
  <c r="E11"/>
  <c r="E12"/>
  <c r="E13"/>
  <c r="E14"/>
  <c r="E15"/>
  <c r="E16"/>
  <c r="E17"/>
  <c r="E10"/>
  <c r="K15"/>
  <c r="K16"/>
  <c r="K17"/>
  <c r="K14"/>
  <c r="G11"/>
  <c r="G12"/>
  <c r="G13"/>
  <c r="G14"/>
  <c r="G15"/>
  <c r="G16"/>
  <c r="G17"/>
  <c r="G10"/>
  <c r="D4"/>
  <c r="N6" s="1"/>
  <c r="N7" s="1"/>
  <c r="F4"/>
  <c r="O6" s="1"/>
  <c r="O7" s="1"/>
  <c r="B4"/>
  <c r="M6" s="1"/>
  <c r="M7" s="1"/>
  <c r="B16" i="1"/>
  <c r="C10"/>
  <c r="C11"/>
  <c r="C12"/>
  <c r="C13"/>
  <c r="C9"/>
  <c r="C20" s="1"/>
  <c r="D20" s="1"/>
  <c r="E20" s="1"/>
  <c r="B5"/>
  <c r="C5" s="1"/>
  <c r="D5" s="1"/>
  <c r="B6"/>
  <c r="C6" s="1"/>
  <c r="D6" s="1"/>
  <c r="B4"/>
  <c r="C4" s="1"/>
  <c r="D4" s="1"/>
  <c r="B3"/>
  <c r="C3" s="1"/>
  <c r="D3" s="1"/>
  <c r="B2"/>
  <c r="C2" s="1"/>
  <c r="D2" s="1"/>
  <c r="R32" i="2" l="1"/>
  <c r="R7"/>
  <c r="Q9" s="1"/>
  <c r="C19"/>
  <c r="B20"/>
  <c r="C20" s="1"/>
  <c r="C16" i="1"/>
  <c r="R36" i="2" l="1"/>
  <c r="Q10"/>
  <c r="R11"/>
  <c r="Q12" s="1"/>
  <c r="G21"/>
  <c r="B21"/>
  <c r="B22" s="1"/>
  <c r="E20"/>
  <c r="D11" i="1"/>
  <c r="E11" s="1"/>
  <c r="F11" s="1"/>
  <c r="G20"/>
  <c r="H20" s="1"/>
  <c r="I20" s="1"/>
  <c r="J20" s="1"/>
  <c r="D12"/>
  <c r="E12" s="1"/>
  <c r="F12" s="1"/>
  <c r="D10"/>
  <c r="E10" s="1"/>
  <c r="F10" s="1"/>
  <c r="D13"/>
  <c r="E13" s="1"/>
  <c r="F13" s="1"/>
  <c r="D9"/>
  <c r="E9" s="1"/>
  <c r="F9" s="1"/>
  <c r="G22" i="2" l="1"/>
  <c r="C21"/>
  <c r="C22"/>
  <c r="B23"/>
  <c r="E21"/>
  <c r="F24" l="1"/>
  <c r="O18" s="1"/>
  <c r="O19" s="1"/>
  <c r="G23"/>
  <c r="C23"/>
  <c r="B24"/>
  <c r="M18" s="1"/>
  <c r="M19" s="1"/>
  <c r="E22"/>
  <c r="E23" l="1"/>
  <c r="D24"/>
  <c r="N18" s="1"/>
  <c r="N19" s="1"/>
  <c r="R19" s="1"/>
  <c r="R23" l="1"/>
  <c r="R21"/>
  <c r="R22"/>
  <c r="R24" l="1"/>
  <c r="R27" s="1"/>
  <c r="R26"/>
</calcChain>
</file>

<file path=xl/sharedStrings.xml><?xml version="1.0" encoding="utf-8"?>
<sst xmlns="http://schemas.openxmlformats.org/spreadsheetml/2006/main" count="30" uniqueCount="16">
  <si>
    <t>Moyenne</t>
  </si>
  <si>
    <t>NUIT</t>
  </si>
  <si>
    <t>BI-JOUR</t>
  </si>
  <si>
    <t>BI-NUIT</t>
  </si>
  <si>
    <t>Install. Photovoltaïque</t>
  </si>
  <si>
    <t>Production</t>
  </si>
  <si>
    <t>Energie</t>
  </si>
  <si>
    <t>verte</t>
  </si>
  <si>
    <t>Redevance</t>
  </si>
  <si>
    <t>fixe</t>
  </si>
  <si>
    <t>Tarif réseau</t>
  </si>
  <si>
    <t>Surcharges</t>
  </si>
  <si>
    <t>Gain annuel</t>
  </si>
  <si>
    <t>Gain mensuel</t>
  </si>
  <si>
    <t>Loyer mensuel</t>
  </si>
  <si>
    <t>RELEVE 2010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</si>
</sst>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4" formatCode="_-* #,##0.00\ [$€-40C]_-;\-* #,##0.00\ [$€-40C]_-;_-* &quot;-&quot;??\ [$€-40C]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4" fontId="2" fillId="0" borderId="1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wrapText="1"/>
    </xf>
    <xf numFmtId="164" fontId="2" fillId="0" borderId="2" xfId="1" applyNumberFormat="1" applyFont="1" applyBorder="1" applyAlignment="1">
      <alignment horizontal="center" wrapText="1"/>
    </xf>
    <xf numFmtId="164" fontId="0" fillId="0" borderId="0" xfId="0" applyNumberFormat="1"/>
    <xf numFmtId="10" fontId="0" fillId="0" borderId="0" xfId="2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0" fillId="0" borderId="0" xfId="0" applyFont="1"/>
    <xf numFmtId="14" fontId="0" fillId="0" borderId="0" xfId="0" applyNumberFormat="1" applyFont="1"/>
    <xf numFmtId="1" fontId="0" fillId="2" borderId="0" xfId="0" applyNumberFormat="1" applyFont="1" applyFill="1"/>
    <xf numFmtId="0" fontId="0" fillId="2" borderId="0" xfId="0" applyFont="1" applyFill="1"/>
    <xf numFmtId="1" fontId="5" fillId="3" borderId="0" xfId="2" applyNumberFormat="1" applyFont="1" applyFill="1"/>
    <xf numFmtId="1" fontId="4" fillId="3" borderId="0" xfId="0" applyNumberFormat="1" applyFont="1" applyFill="1"/>
    <xf numFmtId="1" fontId="0" fillId="4" borderId="0" xfId="0" applyNumberFormat="1" applyFont="1" applyFill="1"/>
    <xf numFmtId="1" fontId="5" fillId="4" borderId="0" xfId="2" applyNumberFormat="1" applyFont="1" applyFill="1"/>
    <xf numFmtId="1" fontId="4" fillId="4" borderId="0" xfId="0" applyNumberFormat="1" applyFont="1" applyFill="1"/>
    <xf numFmtId="1" fontId="0" fillId="5" borderId="0" xfId="0" applyNumberFormat="1" applyFont="1" applyFill="1"/>
    <xf numFmtId="1" fontId="5" fillId="5" borderId="0" xfId="2" applyNumberFormat="1" applyFont="1" applyFill="1"/>
    <xf numFmtId="1" fontId="4" fillId="5" borderId="0" xfId="0" applyNumberFormat="1" applyFont="1" applyFill="1"/>
    <xf numFmtId="1" fontId="1" fillId="3" borderId="0" xfId="2" applyNumberFormat="1" applyFont="1" applyFill="1"/>
    <xf numFmtId="1" fontId="6" fillId="3" borderId="0" xfId="0" applyNumberFormat="1" applyFont="1" applyFill="1"/>
    <xf numFmtId="1" fontId="6" fillId="3" borderId="0" xfId="2" applyNumberFormat="1" applyFont="1" applyFill="1"/>
    <xf numFmtId="1" fontId="6" fillId="4" borderId="0" xfId="0" applyNumberFormat="1" applyFont="1" applyFill="1"/>
    <xf numFmtId="1" fontId="6" fillId="4" borderId="0" xfId="2" applyNumberFormat="1" applyFont="1" applyFill="1"/>
    <xf numFmtId="1" fontId="3" fillId="4" borderId="0" xfId="0" applyNumberFormat="1" applyFont="1" applyFill="1" applyAlignment="1">
      <alignment horizontal="center"/>
    </xf>
    <xf numFmtId="1" fontId="9" fillId="4" borderId="0" xfId="2" applyNumberFormat="1" applyFont="1" applyFill="1" applyAlignment="1">
      <alignment horizontal="center"/>
    </xf>
    <xf numFmtId="1" fontId="3" fillId="3" borderId="0" xfId="2" applyNumberFormat="1" applyFont="1" applyFill="1" applyAlignment="1">
      <alignment horizontal="center"/>
    </xf>
    <xf numFmtId="1" fontId="9" fillId="3" borderId="0" xfId="2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9" fillId="5" borderId="0" xfId="2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4" borderId="3" xfId="0" applyNumberFormat="1" applyFont="1" applyFill="1" applyBorder="1"/>
    <xf numFmtId="1" fontId="5" fillId="4" borderId="4" xfId="2" applyNumberFormat="1" applyFont="1" applyFill="1" applyBorder="1"/>
    <xf numFmtId="1" fontId="0" fillId="4" borderId="5" xfId="0" applyNumberFormat="1" applyFont="1" applyFill="1" applyBorder="1"/>
    <xf numFmtId="1" fontId="5" fillId="4" borderId="6" xfId="2" applyNumberFormat="1" applyFont="1" applyFill="1" applyBorder="1"/>
    <xf numFmtId="1" fontId="8" fillId="4" borderId="6" xfId="2" applyNumberFormat="1" applyFont="1" applyFill="1" applyBorder="1"/>
    <xf numFmtId="1" fontId="8" fillId="4" borderId="8" xfId="2" applyNumberFormat="1" applyFont="1" applyFill="1" applyBorder="1"/>
    <xf numFmtId="1" fontId="1" fillId="3" borderId="3" xfId="2" applyNumberFormat="1" applyFont="1" applyFill="1" applyBorder="1"/>
    <xf numFmtId="1" fontId="5" fillId="3" borderId="4" xfId="2" applyNumberFormat="1" applyFont="1" applyFill="1" applyBorder="1"/>
    <xf numFmtId="1" fontId="1" fillId="3" borderId="5" xfId="2" applyNumberFormat="1" applyFont="1" applyFill="1" applyBorder="1"/>
    <xf numFmtId="1" fontId="5" fillId="3" borderId="6" xfId="2" applyNumberFormat="1" applyFont="1" applyFill="1" applyBorder="1"/>
    <xf numFmtId="1" fontId="0" fillId="5" borderId="3" xfId="0" applyNumberFormat="1" applyFont="1" applyFill="1" applyBorder="1"/>
    <xf numFmtId="1" fontId="5" fillId="5" borderId="4" xfId="2" applyNumberFormat="1" applyFont="1" applyFill="1" applyBorder="1"/>
    <xf numFmtId="1" fontId="0" fillId="5" borderId="5" xfId="0" applyNumberFormat="1" applyFont="1" applyFill="1" applyBorder="1"/>
    <xf numFmtId="1" fontId="5" fillId="5" borderId="6" xfId="2" applyNumberFormat="1" applyFont="1" applyFill="1" applyBorder="1"/>
    <xf numFmtId="1" fontId="0" fillId="2" borderId="3" xfId="0" applyNumberFormat="1" applyFont="1" applyFill="1" applyBorder="1"/>
    <xf numFmtId="0" fontId="0" fillId="2" borderId="4" xfId="0" applyFont="1" applyFill="1" applyBorder="1"/>
    <xf numFmtId="1" fontId="0" fillId="2" borderId="5" xfId="0" applyNumberFormat="1" applyFont="1" applyFill="1" applyBorder="1"/>
    <xf numFmtId="0" fontId="0" fillId="2" borderId="6" xfId="0" applyFont="1" applyFill="1" applyBorder="1"/>
    <xf numFmtId="1" fontId="1" fillId="2" borderId="6" xfId="2" applyNumberFormat="1" applyFont="1" applyFill="1" applyBorder="1"/>
    <xf numFmtId="1" fontId="7" fillId="2" borderId="7" xfId="0" applyNumberFormat="1" applyFont="1" applyFill="1" applyBorder="1"/>
    <xf numFmtId="1" fontId="10" fillId="4" borderId="5" xfId="0" applyNumberFormat="1" applyFont="1" applyFill="1" applyBorder="1"/>
    <xf numFmtId="1" fontId="11" fillId="4" borderId="6" xfId="2" applyNumberFormat="1" applyFont="1" applyFill="1" applyBorder="1"/>
    <xf numFmtId="1" fontId="10" fillId="3" borderId="5" xfId="2" applyNumberFormat="1" applyFont="1" applyFill="1" applyBorder="1"/>
    <xf numFmtId="1" fontId="11" fillId="3" borderId="6" xfId="2" applyNumberFormat="1" applyFont="1" applyFill="1" applyBorder="1"/>
    <xf numFmtId="1" fontId="10" fillId="5" borderId="5" xfId="0" applyNumberFormat="1" applyFont="1" applyFill="1" applyBorder="1"/>
    <xf numFmtId="1" fontId="11" fillId="5" borderId="6" xfId="2" applyNumberFormat="1" applyFont="1" applyFill="1" applyBorder="1"/>
    <xf numFmtId="1" fontId="10" fillId="2" borderId="5" xfId="0" applyNumberFormat="1" applyFont="1" applyFill="1" applyBorder="1"/>
    <xf numFmtId="1" fontId="1" fillId="2" borderId="8" xfId="2" applyNumberFormat="1" applyFont="1" applyFill="1" applyBorder="1"/>
    <xf numFmtId="1" fontId="10" fillId="4" borderId="7" xfId="0" applyNumberFormat="1" applyFont="1" applyFill="1" applyBorder="1"/>
    <xf numFmtId="164" fontId="0" fillId="0" borderId="0" xfId="0" applyNumberFormat="1" applyFont="1"/>
    <xf numFmtId="164" fontId="0" fillId="0" borderId="9" xfId="0" applyNumberFormat="1" applyFont="1" applyBorder="1"/>
    <xf numFmtId="164" fontId="3" fillId="0" borderId="1" xfId="0" applyNumberFormat="1" applyFont="1" applyBorder="1"/>
    <xf numFmtId="164" fontId="0" fillId="0" borderId="11" xfId="0" applyNumberFormat="1" applyFont="1" applyBorder="1"/>
    <xf numFmtId="0" fontId="0" fillId="0" borderId="12" xfId="0" applyFont="1" applyBorder="1"/>
    <xf numFmtId="164" fontId="0" fillId="0" borderId="13" xfId="0" applyNumberFormat="1" applyFont="1" applyBorder="1"/>
    <xf numFmtId="164" fontId="0" fillId="0" borderId="0" xfId="0" applyNumberFormat="1" applyFont="1" applyBorder="1"/>
    <xf numFmtId="0" fontId="0" fillId="0" borderId="14" xfId="0" applyFont="1" applyBorder="1"/>
    <xf numFmtId="0" fontId="0" fillId="0" borderId="13" xfId="0" applyFont="1" applyBorder="1"/>
    <xf numFmtId="0" fontId="0" fillId="0" borderId="0" xfId="0" applyFont="1" applyBorder="1"/>
    <xf numFmtId="0" fontId="0" fillId="0" borderId="0" xfId="0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Border="1" applyAlignment="1">
      <alignment horizontal="right"/>
    </xf>
    <xf numFmtId="164" fontId="0" fillId="0" borderId="16" xfId="0" applyNumberFormat="1" applyFont="1" applyBorder="1"/>
    <xf numFmtId="0" fontId="0" fillId="0" borderId="17" xfId="0" applyFont="1" applyBorder="1"/>
    <xf numFmtId="0" fontId="3" fillId="0" borderId="18" xfId="0" applyFont="1" applyBorder="1" applyAlignment="1">
      <alignment horizontal="center"/>
    </xf>
    <xf numFmtId="0" fontId="0" fillId="0" borderId="11" xfId="0" applyFont="1" applyBorder="1"/>
    <xf numFmtId="0" fontId="0" fillId="0" borderId="0" xfId="0" applyBorder="1" applyAlignment="1">
      <alignment horizontal="center"/>
    </xf>
    <xf numFmtId="1" fontId="12" fillId="0" borderId="13" xfId="0" applyNumberFormat="1" applyFont="1" applyBorder="1"/>
    <xf numFmtId="1" fontId="12" fillId="0" borderId="0" xfId="0" applyNumberFormat="1" applyFont="1" applyBorder="1"/>
    <xf numFmtId="0" fontId="0" fillId="0" borderId="16" xfId="0" applyBorder="1"/>
    <xf numFmtId="0" fontId="0" fillId="0" borderId="10" xfId="0" applyBorder="1"/>
    <xf numFmtId="0" fontId="0" fillId="0" borderId="15" xfId="0" applyBorder="1"/>
    <xf numFmtId="164" fontId="4" fillId="0" borderId="16" xfId="0" applyNumberFormat="1" applyFont="1" applyBorder="1"/>
    <xf numFmtId="1" fontId="10" fillId="3" borderId="7" xfId="2" applyNumberFormat="1" applyFont="1" applyFill="1" applyBorder="1"/>
    <xf numFmtId="1" fontId="11" fillId="3" borderId="8" xfId="2" applyNumberFormat="1" applyFont="1" applyFill="1" applyBorder="1"/>
    <xf numFmtId="1" fontId="10" fillId="5" borderId="7" xfId="0" applyNumberFormat="1" applyFont="1" applyFill="1" applyBorder="1"/>
    <xf numFmtId="1" fontId="11" fillId="5" borderId="8" xfId="2" applyNumberFormat="1" applyFont="1" applyFill="1" applyBorder="1"/>
    <xf numFmtId="14" fontId="13" fillId="0" borderId="0" xfId="0" applyNumberFormat="1" applyFont="1"/>
    <xf numFmtId="1" fontId="5" fillId="5" borderId="19" xfId="2" applyNumberFormat="1" applyFont="1" applyFill="1" applyBorder="1"/>
    <xf numFmtId="1" fontId="5" fillId="5" borderId="0" xfId="2" applyNumberFormat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22</xdr:row>
      <xdr:rowOff>123826</xdr:rowOff>
    </xdr:from>
    <xdr:to>
      <xdr:col>1</xdr:col>
      <xdr:colOff>352425</xdr:colOff>
      <xdr:row>23</xdr:row>
      <xdr:rowOff>85725</xdr:rowOff>
    </xdr:to>
    <xdr:cxnSp macro="">
      <xdr:nvCxnSpPr>
        <xdr:cNvPr id="3" name="Connecteur droit avec flèche 2"/>
        <xdr:cNvCxnSpPr/>
      </xdr:nvCxnSpPr>
      <xdr:spPr>
        <a:xfrm flipV="1">
          <a:off x="742950" y="4362451"/>
          <a:ext cx="371475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C23" sqref="C23"/>
    </sheetView>
  </sheetViews>
  <sheetFormatPr baseColWidth="10" defaultRowHeight="15"/>
  <cols>
    <col min="1" max="1" width="12.85546875" bestFit="1" customWidth="1"/>
    <col min="2" max="3" width="13" bestFit="1" customWidth="1"/>
    <col min="4" max="4" width="12" bestFit="1" customWidth="1"/>
    <col min="7" max="7" width="13" bestFit="1" customWidth="1"/>
  </cols>
  <sheetData>
    <row r="1" spans="1:6" ht="15.75" thickBot="1">
      <c r="A1" s="1">
        <v>423810.62</v>
      </c>
    </row>
    <row r="2" spans="1:6" ht="15.75" thickBot="1">
      <c r="A2" s="2">
        <v>435116.52</v>
      </c>
      <c r="B2" s="4">
        <f>A2-A1</f>
        <v>11305.900000000023</v>
      </c>
      <c r="C2">
        <f>B2/A1</f>
        <v>2.6676773696704494E-2</v>
      </c>
      <c r="D2" s="5">
        <f>ROUND(C2,4)</f>
        <v>2.6700000000000002E-2</v>
      </c>
    </row>
    <row r="3" spans="1:6" ht="15.75" thickBot="1">
      <c r="A3" s="3">
        <v>435474.8</v>
      </c>
      <c r="B3" s="4">
        <f>A3-A1</f>
        <v>11664.179999999993</v>
      </c>
      <c r="C3">
        <f>B3/A1</f>
        <v>2.752215128540194E-2</v>
      </c>
      <c r="D3" s="5">
        <f t="shared" ref="D3:D6" si="0">ROUND(C3,4)</f>
        <v>2.75E-2</v>
      </c>
    </row>
    <row r="4" spans="1:6" ht="15.75" thickBot="1">
      <c r="A4" s="3">
        <v>447084.95</v>
      </c>
      <c r="B4" s="4">
        <f>A4-A1</f>
        <v>23274.330000000016</v>
      </c>
      <c r="C4">
        <f>B4/A1</f>
        <v>5.4916816383695194E-2</v>
      </c>
      <c r="D4" s="5">
        <f t="shared" si="0"/>
        <v>5.4899999999999997E-2</v>
      </c>
    </row>
    <row r="5" spans="1:6" ht="15.75" thickBot="1">
      <c r="A5" s="3">
        <v>453579.99</v>
      </c>
      <c r="B5" s="4">
        <f>A5-A1</f>
        <v>29769.369999999995</v>
      </c>
      <c r="C5">
        <f>B5/A1</f>
        <v>7.0242152025355095E-2</v>
      </c>
      <c r="D5" s="5">
        <f t="shared" si="0"/>
        <v>7.0199999999999999E-2</v>
      </c>
    </row>
    <row r="6" spans="1:6" ht="15.75" thickBot="1">
      <c r="A6" s="3">
        <v>465581.42</v>
      </c>
      <c r="B6" s="4">
        <f>A6-A1</f>
        <v>41770.799999999988</v>
      </c>
      <c r="C6">
        <f>B6/A1</f>
        <v>9.8560059679486056E-2</v>
      </c>
      <c r="D6" s="5">
        <f t="shared" si="0"/>
        <v>9.8599999999999993E-2</v>
      </c>
    </row>
    <row r="8" spans="1:6" ht="15.75" thickBot="1"/>
    <row r="9" spans="1:6" ht="15.75" thickBot="1">
      <c r="B9" s="9">
        <v>93038.85</v>
      </c>
      <c r="C9" s="4">
        <f>ROUND(B9*1.21,2)</f>
        <v>112577.01</v>
      </c>
      <c r="D9" s="4">
        <f>C9-C16</f>
        <v>-19496.740000000005</v>
      </c>
      <c r="E9">
        <f>D9/C16</f>
        <v>-0.14762009861914274</v>
      </c>
      <c r="F9" s="5">
        <f>ROUND(E9,4)</f>
        <v>-0.14760000000000001</v>
      </c>
    </row>
    <row r="10" spans="1:6" ht="15.75" thickBot="1">
      <c r="B10" s="10">
        <v>96718.11</v>
      </c>
      <c r="C10" s="4">
        <f t="shared" ref="C10:C13" si="1">ROUND(B10*1.21,2)</f>
        <v>117028.91</v>
      </c>
      <c r="D10" s="4">
        <f>C10-C16</f>
        <v>-15044.839999999997</v>
      </c>
      <c r="E10">
        <f>D10/C16</f>
        <v>-0.11391241635828464</v>
      </c>
      <c r="F10" s="5">
        <f t="shared" ref="F10:F13" si="2">ROUND(E10,4)</f>
        <v>-0.1139</v>
      </c>
    </row>
    <row r="11" spans="1:6" ht="15.75" thickBot="1">
      <c r="B11" s="10">
        <v>106889.17</v>
      </c>
      <c r="C11" s="4">
        <f t="shared" si="1"/>
        <v>129335.9</v>
      </c>
      <c r="D11" s="4">
        <f>C11-C16</f>
        <v>-2737.8500000000058</v>
      </c>
      <c r="E11">
        <f>D11/C16</f>
        <v>-2.0729705940809629E-2</v>
      </c>
      <c r="F11" s="5">
        <f t="shared" si="2"/>
        <v>-2.07E-2</v>
      </c>
    </row>
    <row r="12" spans="1:6" ht="15.75" thickBot="1">
      <c r="B12" s="10">
        <v>114634.38</v>
      </c>
      <c r="C12" s="4">
        <f t="shared" si="1"/>
        <v>138707.6</v>
      </c>
      <c r="D12" s="4">
        <f>C12-C16</f>
        <v>6633.8500000000058</v>
      </c>
      <c r="E12">
        <f>D12/C16</f>
        <v>5.0228376191332538E-2</v>
      </c>
      <c r="F12" s="5">
        <f t="shared" si="2"/>
        <v>5.0200000000000002E-2</v>
      </c>
    </row>
    <row r="13" spans="1:6" ht="15.75" thickBot="1">
      <c r="B13" s="10">
        <v>134478.79999999999</v>
      </c>
      <c r="C13" s="4">
        <f t="shared" si="1"/>
        <v>162719.35</v>
      </c>
      <c r="D13" s="4">
        <f>C13-C16</f>
        <v>30645.600000000006</v>
      </c>
      <c r="E13">
        <f>D13/C16</f>
        <v>0.23203399615744996</v>
      </c>
      <c r="F13" s="5">
        <f t="shared" si="2"/>
        <v>0.23200000000000001</v>
      </c>
    </row>
    <row r="14" spans="1:6">
      <c r="B14" s="8"/>
      <c r="C14" s="4"/>
      <c r="F14" s="5"/>
    </row>
    <row r="16" spans="1:6">
      <c r="A16" t="s">
        <v>0</v>
      </c>
      <c r="B16">
        <f>ROUND(AVERAGE(B9:B13),2)</f>
        <v>109151.86</v>
      </c>
      <c r="C16" s="4">
        <f>ROUND(AVERAGE(C9:C13),2)</f>
        <v>132073.75</v>
      </c>
    </row>
    <row r="19" spans="2:10">
      <c r="B19" s="4">
        <v>26620.04</v>
      </c>
      <c r="G19" s="4">
        <v>124563.62</v>
      </c>
    </row>
    <row r="20" spans="2:10">
      <c r="B20" s="4">
        <v>23910.81</v>
      </c>
      <c r="C20" s="4">
        <f>B20-B19</f>
        <v>-2709.2299999999996</v>
      </c>
      <c r="D20">
        <f>C20/B19</f>
        <v>-0.1017740769735883</v>
      </c>
      <c r="E20" s="5">
        <f t="shared" ref="E20" si="3">ROUND(D20,4)</f>
        <v>-0.1018</v>
      </c>
      <c r="G20" s="4">
        <f>C16</f>
        <v>132073.75</v>
      </c>
      <c r="H20">
        <f>G20-G19</f>
        <v>7510.1300000000047</v>
      </c>
      <c r="I20">
        <f>H20/G19</f>
        <v>6.0291520108359128E-2</v>
      </c>
      <c r="J20" s="5">
        <f t="shared" ref="J20" si="4">ROUND(I20,4)</f>
        <v>6.0299999999999999E-2</v>
      </c>
    </row>
    <row r="23" spans="2:10" ht="15.75" thickBot="1"/>
    <row r="24" spans="2:10" ht="15.75" thickBot="1">
      <c r="B24" s="6">
        <v>102797.48</v>
      </c>
    </row>
    <row r="25" spans="2:10" ht="15.75" thickBot="1">
      <c r="B25" s="7">
        <v>110019.55</v>
      </c>
    </row>
    <row r="26" spans="2:10" ht="15.75" thickBot="1">
      <c r="B26" s="7">
        <v>118225.29</v>
      </c>
    </row>
    <row r="27" spans="2:10" ht="15.75" thickBot="1">
      <c r="B27" s="7">
        <v>136621.76999999999</v>
      </c>
    </row>
    <row r="28" spans="2:10" ht="15.75" thickBot="1">
      <c r="B28" s="7">
        <v>147649.31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workbookViewId="0">
      <selection activeCell="I8" sqref="I8"/>
    </sheetView>
  </sheetViews>
  <sheetFormatPr baseColWidth="10" defaultRowHeight="15"/>
  <cols>
    <col min="1" max="1" width="11.42578125" style="11"/>
    <col min="2" max="2" width="13" style="17" bestFit="1" customWidth="1"/>
    <col min="3" max="3" width="6.85546875" style="18" customWidth="1"/>
    <col min="4" max="4" width="11.42578125" style="23"/>
    <col min="5" max="5" width="6.85546875" style="15" customWidth="1"/>
    <col min="6" max="6" width="12" style="20" bestFit="1" customWidth="1"/>
    <col min="7" max="9" width="6.85546875" style="21" customWidth="1"/>
    <col min="10" max="10" width="7.85546875" style="13" customWidth="1"/>
    <col min="11" max="11" width="7.85546875" style="14" customWidth="1"/>
    <col min="12" max="12" width="4.140625" style="11" customWidth="1"/>
    <col min="13" max="17" width="11.42578125" style="11"/>
    <col min="18" max="18" width="12" style="65" bestFit="1" customWidth="1"/>
    <col min="19" max="19" width="2.140625" style="11" customWidth="1"/>
    <col min="20" max="16384" width="11.42578125" style="11"/>
  </cols>
  <sheetData>
    <row r="1" spans="1:19">
      <c r="B1" s="28" t="s">
        <v>1</v>
      </c>
      <c r="C1" s="29"/>
      <c r="D1" s="30" t="s">
        <v>2</v>
      </c>
      <c r="E1" s="31"/>
      <c r="F1" s="32" t="s">
        <v>3</v>
      </c>
      <c r="G1" s="33"/>
      <c r="H1" s="33"/>
      <c r="I1" s="33"/>
      <c r="J1" s="34" t="s">
        <v>5</v>
      </c>
      <c r="K1" s="35"/>
    </row>
    <row r="3" spans="1:19">
      <c r="A3" s="12">
        <v>39630</v>
      </c>
      <c r="B3" s="17">
        <v>58095</v>
      </c>
      <c r="D3" s="23">
        <v>45362</v>
      </c>
      <c r="F3" s="20">
        <v>6526</v>
      </c>
    </row>
    <row r="4" spans="1:19" ht="15.75" thickBot="1">
      <c r="B4" s="19">
        <f>B5-B3</f>
        <v>15644</v>
      </c>
      <c r="C4" s="26"/>
      <c r="D4" s="16">
        <f t="shared" ref="D4:F4" si="0">D5-D3</f>
        <v>3254</v>
      </c>
      <c r="E4" s="24"/>
      <c r="F4" s="22">
        <f t="shared" si="0"/>
        <v>7576</v>
      </c>
      <c r="M4" s="81">
        <v>2009</v>
      </c>
      <c r="N4" s="82"/>
      <c r="O4" s="82"/>
      <c r="P4" s="82"/>
      <c r="Q4" s="82"/>
      <c r="R4" s="68"/>
      <c r="S4" s="69"/>
    </row>
    <row r="5" spans="1:19">
      <c r="A5" s="12">
        <v>40002</v>
      </c>
      <c r="B5" s="36">
        <v>73739</v>
      </c>
      <c r="C5" s="37"/>
      <c r="D5" s="42">
        <v>48616</v>
      </c>
      <c r="E5" s="43"/>
      <c r="F5" s="46">
        <v>14102</v>
      </c>
      <c r="G5" s="47"/>
      <c r="H5" s="95"/>
      <c r="I5" s="95"/>
      <c r="J5" s="50"/>
      <c r="K5" s="51"/>
      <c r="M5" s="73">
        <v>4.4824299999999999</v>
      </c>
      <c r="N5" s="74">
        <v>9.3735499999999998</v>
      </c>
      <c r="O5" s="74">
        <v>4.8945600000000002</v>
      </c>
      <c r="P5" s="83" t="s">
        <v>6</v>
      </c>
      <c r="Q5" s="83" t="s">
        <v>8</v>
      </c>
      <c r="R5" s="71"/>
      <c r="S5" s="72"/>
    </row>
    <row r="6" spans="1:19">
      <c r="B6" s="38"/>
      <c r="C6" s="39"/>
      <c r="D6" s="44"/>
      <c r="E6" s="45"/>
      <c r="F6" s="48"/>
      <c r="G6" s="49"/>
      <c r="H6" s="96"/>
      <c r="I6" s="96"/>
      <c r="J6" s="52"/>
      <c r="K6" s="53"/>
      <c r="M6" s="84">
        <f>B4</f>
        <v>15644</v>
      </c>
      <c r="N6" s="85">
        <f>D4</f>
        <v>3254</v>
      </c>
      <c r="O6" s="85">
        <f>F4</f>
        <v>7576</v>
      </c>
      <c r="P6" s="83" t="s">
        <v>7</v>
      </c>
      <c r="Q6" s="83" t="s">
        <v>9</v>
      </c>
      <c r="R6" s="71"/>
      <c r="S6" s="72"/>
    </row>
    <row r="7" spans="1:19">
      <c r="A7" s="11" t="s">
        <v>4</v>
      </c>
      <c r="B7" s="38"/>
      <c r="C7" s="39"/>
      <c r="D7" s="44">
        <v>48616</v>
      </c>
      <c r="E7" s="45"/>
      <c r="F7" s="48">
        <v>14101</v>
      </c>
      <c r="G7" s="49"/>
      <c r="H7" s="96"/>
      <c r="I7" s="96"/>
      <c r="J7" s="52"/>
      <c r="K7" s="53"/>
      <c r="M7" s="70">
        <f>ROUND(M5*M6/100,2)</f>
        <v>701.23</v>
      </c>
      <c r="N7" s="71">
        <f t="shared" ref="N7:O7" si="1">ROUND(N5*N6/100,2)</f>
        <v>305.02</v>
      </c>
      <c r="O7" s="71">
        <f t="shared" si="1"/>
        <v>370.81</v>
      </c>
      <c r="P7" s="71">
        <v>130.96</v>
      </c>
      <c r="Q7" s="71">
        <v>65.67</v>
      </c>
      <c r="R7" s="66">
        <f>SUM(M7:Q7)</f>
        <v>1573.69</v>
      </c>
      <c r="S7" s="72"/>
    </row>
    <row r="8" spans="1:19">
      <c r="B8" s="38"/>
      <c r="C8" s="39"/>
      <c r="D8" s="44"/>
      <c r="E8" s="45"/>
      <c r="F8" s="48"/>
      <c r="G8" s="49"/>
      <c r="H8" s="96"/>
      <c r="I8" s="96"/>
      <c r="J8" s="52"/>
      <c r="K8" s="53"/>
      <c r="M8" s="73"/>
      <c r="N8" s="74"/>
      <c r="O8" s="74"/>
      <c r="P8" s="74"/>
      <c r="Q8" s="74"/>
      <c r="R8" s="71"/>
      <c r="S8" s="72"/>
    </row>
    <row r="9" spans="1:19">
      <c r="A9" s="12">
        <v>40266</v>
      </c>
      <c r="B9" s="38">
        <v>81774</v>
      </c>
      <c r="C9" s="39"/>
      <c r="D9" s="44">
        <v>49078</v>
      </c>
      <c r="E9" s="45"/>
      <c r="F9" s="48">
        <v>16601</v>
      </c>
      <c r="G9" s="49"/>
      <c r="H9" s="96"/>
      <c r="I9" s="96"/>
      <c r="J9" s="52"/>
      <c r="K9" s="53"/>
      <c r="M9" s="73"/>
      <c r="N9" s="74"/>
      <c r="O9" s="74"/>
      <c r="P9" s="75" t="s">
        <v>10</v>
      </c>
      <c r="Q9" s="74">
        <f>R9/R7</f>
        <v>0.66182666217615915</v>
      </c>
      <c r="R9" s="71">
        <v>1041.51</v>
      </c>
      <c r="S9" s="72"/>
    </row>
    <row r="10" spans="1:19" ht="15.75" thickBot="1">
      <c r="A10" s="12">
        <v>40273</v>
      </c>
      <c r="B10" s="38">
        <v>82131</v>
      </c>
      <c r="C10" s="39">
        <f>B10-B9</f>
        <v>357</v>
      </c>
      <c r="D10" s="44">
        <v>49070</v>
      </c>
      <c r="E10" s="45">
        <f>D10-D9</f>
        <v>-8</v>
      </c>
      <c r="F10" s="48">
        <v>16817</v>
      </c>
      <c r="G10" s="49">
        <f>F10-F9</f>
        <v>216</v>
      </c>
      <c r="H10" s="96">
        <f>A10-A9</f>
        <v>7</v>
      </c>
      <c r="I10" s="96">
        <f>G10/H10</f>
        <v>30.857142857142858</v>
      </c>
      <c r="J10" s="52"/>
      <c r="K10" s="53"/>
      <c r="M10" s="73"/>
      <c r="N10" s="74"/>
      <c r="O10" s="71"/>
      <c r="P10" s="75" t="s">
        <v>11</v>
      </c>
      <c r="Q10" s="74">
        <f>R10/R7</f>
        <v>6.8641219045682433E-2</v>
      </c>
      <c r="R10" s="71">
        <v>108.02</v>
      </c>
      <c r="S10" s="72"/>
    </row>
    <row r="11" spans="1:19" ht="15.75" thickBot="1">
      <c r="A11" s="12">
        <v>40280</v>
      </c>
      <c r="B11" s="38">
        <v>82295</v>
      </c>
      <c r="C11" s="39">
        <f t="shared" ref="C11:E17" si="2">B11-B10</f>
        <v>164</v>
      </c>
      <c r="D11" s="44">
        <v>49063</v>
      </c>
      <c r="E11" s="45">
        <f t="shared" si="2"/>
        <v>-7</v>
      </c>
      <c r="F11" s="48">
        <v>16907</v>
      </c>
      <c r="G11" s="49">
        <f t="shared" ref="G11:G23" si="3">F11-F10</f>
        <v>90</v>
      </c>
      <c r="H11" s="96">
        <f t="shared" ref="H11:H23" si="4">A11-A10</f>
        <v>7</v>
      </c>
      <c r="I11" s="96">
        <f t="shared" ref="I11:I23" si="5">G11/H11</f>
        <v>12.857142857142858</v>
      </c>
      <c r="J11" s="52"/>
      <c r="K11" s="53"/>
      <c r="M11" s="73"/>
      <c r="N11" s="74"/>
      <c r="O11" s="74"/>
      <c r="P11" s="74"/>
      <c r="Q11" s="74"/>
      <c r="R11" s="67">
        <f>SUM(R7:R10)</f>
        <v>2723.22</v>
      </c>
      <c r="S11" s="72"/>
    </row>
    <row r="12" spans="1:19">
      <c r="A12" s="12">
        <v>40287</v>
      </c>
      <c r="B12" s="38">
        <v>82492</v>
      </c>
      <c r="C12" s="39">
        <f t="shared" si="2"/>
        <v>197</v>
      </c>
      <c r="D12" s="44">
        <v>49040</v>
      </c>
      <c r="E12" s="45">
        <f t="shared" si="2"/>
        <v>-23</v>
      </c>
      <c r="F12" s="48">
        <v>16965</v>
      </c>
      <c r="G12" s="49">
        <f t="shared" si="3"/>
        <v>58</v>
      </c>
      <c r="H12" s="96">
        <f t="shared" si="4"/>
        <v>7</v>
      </c>
      <c r="I12" s="96">
        <f t="shared" si="5"/>
        <v>8.2857142857142865</v>
      </c>
      <c r="J12" s="52"/>
      <c r="K12" s="53"/>
      <c r="M12" s="76"/>
      <c r="N12" s="77"/>
      <c r="O12" s="77"/>
      <c r="P12" s="78" t="s">
        <v>14</v>
      </c>
      <c r="Q12" s="77">
        <f>R12/R11</f>
        <v>8.3357202135707006E-2</v>
      </c>
      <c r="R12" s="89">
        <v>227</v>
      </c>
      <c r="S12" s="80"/>
    </row>
    <row r="13" spans="1:19">
      <c r="A13" s="12">
        <v>40294</v>
      </c>
      <c r="B13" s="38">
        <v>82625</v>
      </c>
      <c r="C13" s="39">
        <f t="shared" si="2"/>
        <v>133</v>
      </c>
      <c r="D13" s="44">
        <v>48988</v>
      </c>
      <c r="E13" s="45">
        <f t="shared" si="2"/>
        <v>-52</v>
      </c>
      <c r="F13" s="48">
        <v>17008</v>
      </c>
      <c r="G13" s="49">
        <f t="shared" si="3"/>
        <v>43</v>
      </c>
      <c r="H13" s="96">
        <f t="shared" si="4"/>
        <v>7</v>
      </c>
      <c r="I13" s="96">
        <f t="shared" si="5"/>
        <v>6.1428571428571432</v>
      </c>
      <c r="J13" s="52">
        <v>866</v>
      </c>
      <c r="K13" s="53"/>
    </row>
    <row r="14" spans="1:19">
      <c r="A14" s="12">
        <v>40301</v>
      </c>
      <c r="B14" s="38">
        <v>82634</v>
      </c>
      <c r="C14" s="39">
        <f t="shared" si="2"/>
        <v>9</v>
      </c>
      <c r="D14" s="44">
        <v>48945</v>
      </c>
      <c r="E14" s="45">
        <f t="shared" si="2"/>
        <v>-43</v>
      </c>
      <c r="F14" s="48">
        <v>17063</v>
      </c>
      <c r="G14" s="49">
        <f t="shared" si="3"/>
        <v>55</v>
      </c>
      <c r="H14" s="96">
        <f t="shared" si="4"/>
        <v>7</v>
      </c>
      <c r="I14" s="96">
        <f t="shared" si="5"/>
        <v>7.8571428571428568</v>
      </c>
      <c r="J14" s="52">
        <v>960</v>
      </c>
      <c r="K14" s="54">
        <f>J14-J13</f>
        <v>94</v>
      </c>
    </row>
    <row r="15" spans="1:19">
      <c r="A15" s="12">
        <v>40308</v>
      </c>
      <c r="B15" s="38">
        <v>82649</v>
      </c>
      <c r="C15" s="39">
        <f t="shared" si="2"/>
        <v>15</v>
      </c>
      <c r="D15" s="44">
        <v>48937</v>
      </c>
      <c r="E15" s="45">
        <f t="shared" si="2"/>
        <v>-8</v>
      </c>
      <c r="F15" s="48">
        <v>17125</v>
      </c>
      <c r="G15" s="49">
        <f t="shared" si="3"/>
        <v>62</v>
      </c>
      <c r="H15" s="96">
        <f t="shared" si="4"/>
        <v>7</v>
      </c>
      <c r="I15" s="96">
        <f t="shared" si="5"/>
        <v>8.8571428571428577</v>
      </c>
      <c r="J15" s="52">
        <v>1030</v>
      </c>
      <c r="K15" s="54">
        <f t="shared" ref="K15:K22" si="6">J15-J14</f>
        <v>70</v>
      </c>
    </row>
    <row r="16" spans="1:19" ht="15.75" thickBot="1">
      <c r="A16" s="12">
        <v>40315</v>
      </c>
      <c r="B16" s="38">
        <v>82873</v>
      </c>
      <c r="C16" s="39">
        <f t="shared" si="2"/>
        <v>224</v>
      </c>
      <c r="D16" s="44">
        <v>48941</v>
      </c>
      <c r="E16" s="45">
        <f t="shared" si="2"/>
        <v>4</v>
      </c>
      <c r="F16" s="48">
        <v>17176</v>
      </c>
      <c r="G16" s="49">
        <f t="shared" si="3"/>
        <v>51</v>
      </c>
      <c r="H16" s="96">
        <f t="shared" si="4"/>
        <v>7</v>
      </c>
      <c r="I16" s="96">
        <f t="shared" si="5"/>
        <v>7.2857142857142856</v>
      </c>
      <c r="J16" s="52">
        <v>1095</v>
      </c>
      <c r="K16" s="54">
        <f t="shared" si="6"/>
        <v>65</v>
      </c>
      <c r="M16" s="81">
        <v>2010</v>
      </c>
      <c r="N16" s="82"/>
      <c r="O16" s="82"/>
      <c r="P16" s="82"/>
      <c r="Q16" s="82"/>
      <c r="R16" s="68"/>
      <c r="S16" s="69"/>
    </row>
    <row r="17" spans="1:19">
      <c r="A17" s="12">
        <v>40322</v>
      </c>
      <c r="B17" s="38">
        <v>83004</v>
      </c>
      <c r="C17" s="39">
        <f t="shared" si="2"/>
        <v>131</v>
      </c>
      <c r="D17" s="44">
        <v>48883</v>
      </c>
      <c r="E17" s="45">
        <f t="shared" si="2"/>
        <v>-58</v>
      </c>
      <c r="F17" s="48">
        <v>17231</v>
      </c>
      <c r="G17" s="49">
        <f t="shared" si="3"/>
        <v>55</v>
      </c>
      <c r="H17" s="96">
        <f t="shared" si="4"/>
        <v>7</v>
      </c>
      <c r="I17" s="96">
        <f t="shared" si="5"/>
        <v>7.8571428571428568</v>
      </c>
      <c r="J17" s="52">
        <v>1234</v>
      </c>
      <c r="K17" s="54">
        <f t="shared" si="6"/>
        <v>139</v>
      </c>
      <c r="M17" s="73">
        <v>4.4824299999999999</v>
      </c>
      <c r="N17" s="74">
        <v>9.3735499999999998</v>
      </c>
      <c r="O17" s="74">
        <v>4.8945600000000002</v>
      </c>
      <c r="P17" s="83" t="s">
        <v>6</v>
      </c>
      <c r="Q17" s="83" t="s">
        <v>8</v>
      </c>
      <c r="R17" s="71"/>
      <c r="S17" s="72"/>
    </row>
    <row r="18" spans="1:19">
      <c r="A18" s="12">
        <v>40329</v>
      </c>
      <c r="B18" s="56">
        <f>B17</f>
        <v>83004</v>
      </c>
      <c r="C18" s="57">
        <f t="shared" ref="C18" si="7">B18-B17</f>
        <v>0</v>
      </c>
      <c r="D18" s="58">
        <v>48861</v>
      </c>
      <c r="E18" s="59">
        <f t="shared" ref="E18" si="8">D18-D17</f>
        <v>-22</v>
      </c>
      <c r="F18" s="60">
        <v>17298</v>
      </c>
      <c r="G18" s="61">
        <f t="shared" si="3"/>
        <v>67</v>
      </c>
      <c r="H18" s="96">
        <f t="shared" si="4"/>
        <v>7</v>
      </c>
      <c r="I18" s="96">
        <f t="shared" si="5"/>
        <v>9.5714285714285712</v>
      </c>
      <c r="J18" s="62">
        <v>1299</v>
      </c>
      <c r="K18" s="54">
        <f t="shared" si="6"/>
        <v>65</v>
      </c>
      <c r="M18" s="84">
        <f>B24</f>
        <v>9265</v>
      </c>
      <c r="N18" s="85">
        <f>D24</f>
        <v>42</v>
      </c>
      <c r="O18" s="85">
        <f>F24</f>
        <v>3461</v>
      </c>
      <c r="P18" s="83" t="s">
        <v>7</v>
      </c>
      <c r="Q18" s="83" t="s">
        <v>9</v>
      </c>
      <c r="R18" s="71"/>
      <c r="S18" s="72"/>
    </row>
    <row r="19" spans="1:19">
      <c r="A19" s="12">
        <v>40336</v>
      </c>
      <c r="B19" s="56">
        <v>83004</v>
      </c>
      <c r="C19" s="40">
        <f t="shared" ref="C19" si="9">B19-B18</f>
        <v>0</v>
      </c>
      <c r="D19" s="58">
        <v>48815</v>
      </c>
      <c r="E19" s="59">
        <f t="shared" ref="E19" si="10">D19-D18</f>
        <v>-46</v>
      </c>
      <c r="F19" s="60">
        <v>17357</v>
      </c>
      <c r="G19" s="61">
        <f t="shared" si="3"/>
        <v>59</v>
      </c>
      <c r="H19" s="96">
        <f t="shared" si="4"/>
        <v>7</v>
      </c>
      <c r="I19" s="96">
        <f t="shared" si="5"/>
        <v>8.4285714285714288</v>
      </c>
      <c r="J19" s="62">
        <v>1407</v>
      </c>
      <c r="K19" s="54">
        <f t="shared" si="6"/>
        <v>108</v>
      </c>
      <c r="M19" s="70">
        <f>ROUND(M17*M18/100,2)</f>
        <v>415.3</v>
      </c>
      <c r="N19" s="71">
        <f t="shared" ref="N19" si="11">ROUND(N17*N18/100,2)</f>
        <v>3.94</v>
      </c>
      <c r="O19" s="71">
        <f t="shared" ref="O19" si="12">ROUND(O17*O18/100,2)</f>
        <v>169.4</v>
      </c>
      <c r="P19" s="71">
        <v>130.96</v>
      </c>
      <c r="Q19" s="71">
        <v>65.67</v>
      </c>
      <c r="R19" s="66">
        <f>SUM(M19:Q19)</f>
        <v>785.27</v>
      </c>
      <c r="S19" s="72"/>
    </row>
    <row r="20" spans="1:19">
      <c r="A20" s="12">
        <v>40343</v>
      </c>
      <c r="B20" s="56">
        <f t="shared" ref="B20:B23" si="13">B19</f>
        <v>83004</v>
      </c>
      <c r="C20" s="40">
        <f t="shared" ref="C20" si="14">B20-B19</f>
        <v>0</v>
      </c>
      <c r="D20" s="58">
        <v>48797</v>
      </c>
      <c r="E20" s="59">
        <f t="shared" ref="E20" si="15">D20-D19</f>
        <v>-18</v>
      </c>
      <c r="F20" s="60">
        <v>17411</v>
      </c>
      <c r="G20" s="61">
        <f t="shared" si="3"/>
        <v>54</v>
      </c>
      <c r="H20" s="96">
        <f t="shared" si="4"/>
        <v>7</v>
      </c>
      <c r="I20" s="96">
        <f t="shared" si="5"/>
        <v>7.7142857142857144</v>
      </c>
      <c r="J20" s="62">
        <v>1488</v>
      </c>
      <c r="K20" s="54">
        <f t="shared" si="6"/>
        <v>81</v>
      </c>
      <c r="M20" s="73"/>
      <c r="N20" s="74"/>
      <c r="O20" s="74"/>
      <c r="P20" s="74"/>
      <c r="Q20" s="74"/>
      <c r="R20" s="71"/>
      <c r="S20" s="72"/>
    </row>
    <row r="21" spans="1:19">
      <c r="A21" s="12">
        <v>40350</v>
      </c>
      <c r="B21" s="56">
        <f t="shared" si="13"/>
        <v>83004</v>
      </c>
      <c r="C21" s="40">
        <f t="shared" ref="C21" si="16">B21-B20</f>
        <v>0</v>
      </c>
      <c r="D21" s="58">
        <v>48768</v>
      </c>
      <c r="E21" s="59">
        <f t="shared" ref="E21" si="17">D21-D20</f>
        <v>-29</v>
      </c>
      <c r="F21" s="60">
        <v>17474</v>
      </c>
      <c r="G21" s="61">
        <f t="shared" si="3"/>
        <v>63</v>
      </c>
      <c r="H21" s="96">
        <f t="shared" si="4"/>
        <v>7</v>
      </c>
      <c r="I21" s="96">
        <f t="shared" si="5"/>
        <v>9</v>
      </c>
      <c r="J21" s="62">
        <v>1576</v>
      </c>
      <c r="K21" s="54">
        <f t="shared" si="6"/>
        <v>88</v>
      </c>
      <c r="M21" s="73"/>
      <c r="N21" s="74"/>
      <c r="O21" s="74"/>
      <c r="P21" s="75" t="s">
        <v>10</v>
      </c>
      <c r="Q21" s="74"/>
      <c r="R21" s="71">
        <f>R19*Q9</f>
        <v>519.71262300707247</v>
      </c>
      <c r="S21" s="72"/>
    </row>
    <row r="22" spans="1:19" ht="15.75" thickBot="1">
      <c r="A22" s="12">
        <v>40357</v>
      </c>
      <c r="B22" s="56">
        <f t="shared" si="13"/>
        <v>83004</v>
      </c>
      <c r="C22" s="40">
        <f t="shared" ref="C22" si="18">B22-B21</f>
        <v>0</v>
      </c>
      <c r="D22" s="58">
        <v>48714</v>
      </c>
      <c r="E22" s="59">
        <f t="shared" ref="E22" si="19">D22-D21</f>
        <v>-54</v>
      </c>
      <c r="F22" s="60">
        <v>17512</v>
      </c>
      <c r="G22" s="61">
        <f t="shared" si="3"/>
        <v>38</v>
      </c>
      <c r="H22" s="96">
        <f t="shared" si="4"/>
        <v>7</v>
      </c>
      <c r="I22" s="96">
        <f t="shared" si="5"/>
        <v>5.4285714285714288</v>
      </c>
      <c r="J22" s="62">
        <v>1706</v>
      </c>
      <c r="K22" s="54">
        <f t="shared" si="6"/>
        <v>130</v>
      </c>
      <c r="M22" s="73"/>
      <c r="N22" s="74"/>
      <c r="O22" s="74"/>
      <c r="P22" s="75" t="s">
        <v>11</v>
      </c>
      <c r="Q22" s="74"/>
      <c r="R22" s="71">
        <f>R19*Q10</f>
        <v>53.901890080003042</v>
      </c>
      <c r="S22" s="72"/>
    </row>
    <row r="23" spans="1:19" ht="15.75" thickBot="1">
      <c r="A23" s="12">
        <v>40364</v>
      </c>
      <c r="B23" s="64">
        <f t="shared" si="13"/>
        <v>83004</v>
      </c>
      <c r="C23" s="41">
        <f t="shared" ref="C23" si="20">B23-B22</f>
        <v>0</v>
      </c>
      <c r="D23" s="90">
        <v>48658</v>
      </c>
      <c r="E23" s="91">
        <f t="shared" ref="E23" si="21">D23-D22</f>
        <v>-56</v>
      </c>
      <c r="F23" s="92">
        <v>17563</v>
      </c>
      <c r="G23" s="93">
        <f t="shared" si="3"/>
        <v>51</v>
      </c>
      <c r="H23" s="96">
        <f t="shared" si="4"/>
        <v>7</v>
      </c>
      <c r="I23" s="96">
        <f t="shared" si="5"/>
        <v>7.2857142857142856</v>
      </c>
      <c r="J23" s="55"/>
      <c r="K23" s="63"/>
      <c r="M23" s="73"/>
      <c r="N23" s="74"/>
      <c r="O23" s="74"/>
      <c r="P23" s="74"/>
      <c r="Q23" s="74"/>
      <c r="R23" s="67">
        <f>SUM(R19:R22)</f>
        <v>1358.8845130870757</v>
      </c>
      <c r="S23" s="72"/>
    </row>
    <row r="24" spans="1:19">
      <c r="A24" s="94" t="s">
        <v>15</v>
      </c>
      <c r="B24" s="19">
        <f>B23-B5</f>
        <v>9265</v>
      </c>
      <c r="C24" s="27"/>
      <c r="D24" s="16">
        <f>D23-D5</f>
        <v>42</v>
      </c>
      <c r="E24" s="25"/>
      <c r="F24" s="22">
        <f>F23-F5</f>
        <v>3461</v>
      </c>
      <c r="M24" s="76"/>
      <c r="N24" s="77"/>
      <c r="O24" s="77"/>
      <c r="P24" s="78" t="s">
        <v>14</v>
      </c>
      <c r="Q24" s="86"/>
      <c r="R24" s="89">
        <f>R23*Q12</f>
        <v>113.27281103648116</v>
      </c>
      <c r="S24" s="80"/>
    </row>
    <row r="25" spans="1:19">
      <c r="A25" s="12"/>
    </row>
    <row r="26" spans="1:19">
      <c r="A26" s="12">
        <v>40392</v>
      </c>
      <c r="B26" s="17">
        <v>83004</v>
      </c>
      <c r="D26" s="23">
        <v>48504</v>
      </c>
      <c r="F26" s="20">
        <v>17702</v>
      </c>
      <c r="P26" s="87" t="s">
        <v>12</v>
      </c>
      <c r="Q26" s="82"/>
      <c r="R26" s="68">
        <f>R11-R23</f>
        <v>1364.3354869129241</v>
      </c>
      <c r="S26" s="69"/>
    </row>
    <row r="27" spans="1:19">
      <c r="A27" s="12">
        <v>40392</v>
      </c>
      <c r="B27" s="17">
        <v>83004</v>
      </c>
      <c r="D27" s="23">
        <v>48430</v>
      </c>
      <c r="F27" s="20">
        <v>17886</v>
      </c>
      <c r="P27" s="88" t="s">
        <v>13</v>
      </c>
      <c r="Q27" s="77"/>
      <c r="R27" s="79">
        <f>R12-R24</f>
        <v>113.72718896351884</v>
      </c>
      <c r="S27" s="80"/>
    </row>
    <row r="28" spans="1:19">
      <c r="B28" s="17">
        <f>B27-B5</f>
        <v>9265</v>
      </c>
      <c r="D28" s="23">
        <f>D27-D5</f>
        <v>-186</v>
      </c>
      <c r="F28" s="20">
        <f>F27-F5</f>
        <v>3784</v>
      </c>
    </row>
    <row r="29" spans="1:19" ht="15.75" thickBot="1">
      <c r="M29" s="81">
        <v>2010</v>
      </c>
      <c r="N29" s="82"/>
      <c r="O29" s="82"/>
      <c r="P29" s="82"/>
      <c r="Q29" s="82"/>
      <c r="R29" s="68"/>
      <c r="S29" s="69"/>
    </row>
    <row r="30" spans="1:19">
      <c r="M30" s="73">
        <v>4.4824299999999999</v>
      </c>
      <c r="N30" s="74">
        <v>9.3735499999999998</v>
      </c>
      <c r="O30" s="74">
        <v>4.8945600000000002</v>
      </c>
      <c r="P30" s="83" t="s">
        <v>6</v>
      </c>
      <c r="Q30" s="83" t="s">
        <v>8</v>
      </c>
      <c r="R30" s="71"/>
      <c r="S30" s="72"/>
    </row>
    <row r="31" spans="1:19">
      <c r="M31" s="84">
        <f>B28</f>
        <v>9265</v>
      </c>
      <c r="N31" s="85">
        <f>D28</f>
        <v>-186</v>
      </c>
      <c r="O31" s="85">
        <f>F28</f>
        <v>3784</v>
      </c>
      <c r="P31" s="83" t="s">
        <v>7</v>
      </c>
      <c r="Q31" s="83" t="s">
        <v>9</v>
      </c>
      <c r="R31" s="71"/>
      <c r="S31" s="72"/>
    </row>
    <row r="32" spans="1:19">
      <c r="M32" s="70">
        <f>ROUND(M30*M31/100,2)</f>
        <v>415.3</v>
      </c>
      <c r="N32" s="71">
        <f t="shared" ref="N32:O32" si="22">ROUND(N30*N31/100,2)</f>
        <v>-17.43</v>
      </c>
      <c r="O32" s="71">
        <f t="shared" si="22"/>
        <v>185.21</v>
      </c>
      <c r="P32" s="71">
        <v>130.96</v>
      </c>
      <c r="Q32" s="71">
        <v>65.67</v>
      </c>
      <c r="R32" s="66">
        <f>SUM(M32:Q32)</f>
        <v>779.71</v>
      </c>
      <c r="S32" s="72"/>
    </row>
    <row r="33" spans="13:19">
      <c r="M33" s="73"/>
      <c r="N33" s="74"/>
      <c r="O33" s="74"/>
      <c r="P33" s="74"/>
      <c r="Q33" s="74"/>
      <c r="R33" s="71"/>
      <c r="S33" s="72"/>
    </row>
    <row r="34" spans="13:19">
      <c r="M34" s="73"/>
      <c r="N34" s="74"/>
      <c r="O34" s="74"/>
      <c r="P34" s="75" t="s">
        <v>10</v>
      </c>
      <c r="Q34" s="74"/>
      <c r="R34" s="71">
        <f>R32*Q9</f>
        <v>516.03286676537311</v>
      </c>
      <c r="S34" s="72"/>
    </row>
    <row r="35" spans="13:19" ht="15.75" thickBot="1">
      <c r="M35" s="73"/>
      <c r="N35" s="74"/>
      <c r="O35" s="74"/>
      <c r="P35" s="75" t="s">
        <v>11</v>
      </c>
      <c r="Q35" s="74"/>
      <c r="R35" s="71">
        <f>R32*Q10</f>
        <v>53.520244902109056</v>
      </c>
      <c r="S35" s="72"/>
    </row>
    <row r="36" spans="13:19" ht="15.75" thickBot="1">
      <c r="M36" s="73"/>
      <c r="N36" s="74"/>
      <c r="O36" s="74"/>
      <c r="P36" s="74"/>
      <c r="Q36" s="74"/>
      <c r="R36" s="67">
        <f>SUM(R32:R35)</f>
        <v>1349.263111667482</v>
      </c>
      <c r="S36" s="72"/>
    </row>
    <row r="37" spans="13:19">
      <c r="M37" s="76"/>
      <c r="N37" s="77"/>
      <c r="O37" s="77"/>
      <c r="P37" s="78" t="s">
        <v>14</v>
      </c>
      <c r="Q37" s="86"/>
      <c r="R37" s="89">
        <f>R36*Q12</f>
        <v>112.47079793351931</v>
      </c>
      <c r="S37" s="80"/>
    </row>
  </sheetData>
  <pageMargins left="0.59055118110236227" right="0.39370078740157483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2010-12-06T10:32:24Z</dcterms:modified>
</cp:coreProperties>
</file>