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filterPrivacy="1" defaultThemeVersion="124226"/>
  <bookViews>
    <workbookView xWindow="405" yWindow="90" windowWidth="26775" windowHeight="11250" tabRatio="1000" firstSheet="1" activeTab="2"/>
  </bookViews>
  <sheets>
    <sheet name="Feuil1" sheetId="1" r:id="rId1"/>
    <sheet name="2010-2011" sheetId="2" r:id="rId2"/>
    <sheet name="2011-2012" sheetId="3" r:id="rId3"/>
    <sheet name="Diverses consommations" sheetId="4" r:id="rId4"/>
    <sheet name="Graphique" sheetId="5" r:id="rId5"/>
  </sheets>
  <definedNames>
    <definedName name="_xlnm.Print_Area" localSheetId="2">'2011-2012'!$A$87:$F$92</definedName>
    <definedName name="_xlnm.Print_Area" localSheetId="3">'Diverses consommations'!$L$11:$AB$37</definedName>
  </definedNames>
  <calcPr calcId="171027"/>
</workbook>
</file>

<file path=xl/calcChain.xml><?xml version="1.0" encoding="utf-8"?>
<calcChain xmlns="http://schemas.openxmlformats.org/spreadsheetml/2006/main">
  <c r="BC84" i="3" l="1"/>
  <c r="AL84" i="3"/>
  <c r="R84" i="3"/>
  <c r="S55" i="3"/>
  <c r="S28" i="3"/>
  <c r="BG28" i="3"/>
  <c r="AN28" i="3"/>
  <c r="S27" i="3"/>
  <c r="AM29" i="3" l="1"/>
  <c r="AN29" i="3" s="1"/>
  <c r="R10" i="3" l="1"/>
  <c r="N6" i="3"/>
  <c r="O10" i="3"/>
  <c r="V4" i="3" l="1"/>
  <c r="V5" i="3"/>
  <c r="V6" i="3"/>
  <c r="V7" i="3"/>
  <c r="V8" i="3"/>
  <c r="V9" i="3"/>
  <c r="V10" i="3"/>
  <c r="V11" i="3"/>
  <c r="V12" i="3"/>
  <c r="V13" i="3"/>
  <c r="V14" i="3"/>
  <c r="V15" i="3"/>
  <c r="S9" i="3"/>
  <c r="U2" i="3"/>
  <c r="V3" i="3" s="1"/>
  <c r="V16" i="3" l="1"/>
  <c r="V17" i="3" s="1"/>
  <c r="BB83" i="3"/>
  <c r="BC83" i="3" s="1"/>
  <c r="BA62" i="3"/>
  <c r="BC62" i="3" s="1"/>
  <c r="AX62" i="3"/>
  <c r="AY68" i="3" s="1"/>
  <c r="AZ74" i="3"/>
  <c r="AZ73" i="3"/>
  <c r="AZ72" i="3"/>
  <c r="AY72" i="3"/>
  <c r="AZ71" i="3"/>
  <c r="AZ70" i="3"/>
  <c r="AZ69" i="3"/>
  <c r="AZ68" i="3"/>
  <c r="AZ67" i="3"/>
  <c r="AZ66" i="3"/>
  <c r="AZ65" i="3"/>
  <c r="AZ64" i="3"/>
  <c r="AJ62" i="3"/>
  <c r="AL62" i="3" s="1"/>
  <c r="AG62" i="3"/>
  <c r="AH70" i="3" s="1"/>
  <c r="AI74" i="3"/>
  <c r="AI73" i="3"/>
  <c r="AI72" i="3"/>
  <c r="AI71" i="3"/>
  <c r="AI70" i="3"/>
  <c r="AI69" i="3"/>
  <c r="AI68" i="3"/>
  <c r="AI67" i="3"/>
  <c r="AI66" i="3"/>
  <c r="AI65" i="3"/>
  <c r="AI64" i="3"/>
  <c r="AL83" i="3"/>
  <c r="R83" i="3"/>
  <c r="P62" i="3"/>
  <c r="R62" i="3" s="1"/>
  <c r="M62" i="3"/>
  <c r="N71" i="3" s="1"/>
  <c r="O74" i="3"/>
  <c r="O73" i="3"/>
  <c r="O72" i="3"/>
  <c r="N72" i="3"/>
  <c r="O71" i="3"/>
  <c r="O70" i="3"/>
  <c r="O69" i="3"/>
  <c r="O68" i="3"/>
  <c r="O67" i="3"/>
  <c r="O66" i="3"/>
  <c r="O65" i="3"/>
  <c r="O64" i="3"/>
  <c r="S54" i="3"/>
  <c r="BG27" i="3"/>
  <c r="BF6" i="3"/>
  <c r="BH6" i="3" s="1"/>
  <c r="BC6" i="3"/>
  <c r="BD10" i="3" s="1"/>
  <c r="BE18" i="3"/>
  <c r="BE17" i="3"/>
  <c r="BE16" i="3"/>
  <c r="BE15" i="3"/>
  <c r="BE14" i="3"/>
  <c r="BE13" i="3"/>
  <c r="BE12" i="3"/>
  <c r="BD12" i="3"/>
  <c r="BE11" i="3"/>
  <c r="BE10" i="3"/>
  <c r="BE9" i="3"/>
  <c r="BE8" i="3"/>
  <c r="S26" i="3"/>
  <c r="AN27" i="3"/>
  <c r="AM6" i="3"/>
  <c r="AO6" i="3" s="1"/>
  <c r="N34" i="3"/>
  <c r="O45" i="3" s="1"/>
  <c r="Q34" i="3"/>
  <c r="P46" i="3"/>
  <c r="P45" i="3"/>
  <c r="P44" i="3"/>
  <c r="P43" i="3"/>
  <c r="P42" i="3"/>
  <c r="P41" i="3"/>
  <c r="P40" i="3"/>
  <c r="P39" i="3"/>
  <c r="P38" i="3"/>
  <c r="P37" i="3"/>
  <c r="P36" i="3"/>
  <c r="AL18" i="3"/>
  <c r="AL17" i="3"/>
  <c r="AL16" i="3"/>
  <c r="AL15" i="3"/>
  <c r="AL14" i="3"/>
  <c r="AL13" i="3"/>
  <c r="AL12" i="3"/>
  <c r="AL11" i="3"/>
  <c r="AL10" i="3"/>
  <c r="AL9" i="3"/>
  <c r="AL8" i="3"/>
  <c r="AJ6" i="3"/>
  <c r="AK17" i="3" s="1"/>
  <c r="Q6" i="3"/>
  <c r="S6" i="3" s="1"/>
  <c r="P18" i="3"/>
  <c r="P17" i="3"/>
  <c r="P16" i="3"/>
  <c r="P15" i="3"/>
  <c r="P14" i="3"/>
  <c r="P13" i="3"/>
  <c r="P12" i="3"/>
  <c r="P11" i="3"/>
  <c r="P10" i="3"/>
  <c r="P9" i="3"/>
  <c r="P8" i="3"/>
  <c r="O17" i="3"/>
  <c r="S14" i="3"/>
  <c r="BC74" i="3"/>
  <c r="BC73" i="3"/>
  <c r="BC72" i="3"/>
  <c r="BC71" i="3"/>
  <c r="BC70" i="3"/>
  <c r="BC69" i="3"/>
  <c r="BC68" i="3"/>
  <c r="BC67" i="3"/>
  <c r="BC66" i="3"/>
  <c r="BC65" i="3"/>
  <c r="BC64" i="3"/>
  <c r="AL74" i="3"/>
  <c r="AL73" i="3"/>
  <c r="AL72" i="3"/>
  <c r="AL71" i="3"/>
  <c r="AL70" i="3"/>
  <c r="AL69" i="3"/>
  <c r="AL68" i="3"/>
  <c r="AL67" i="3"/>
  <c r="AL66" i="3"/>
  <c r="AL65" i="3"/>
  <c r="AL64" i="3"/>
  <c r="R74" i="3"/>
  <c r="R73" i="3"/>
  <c r="R72" i="3"/>
  <c r="R71" i="3"/>
  <c r="R70" i="3"/>
  <c r="R69" i="3"/>
  <c r="R68" i="3"/>
  <c r="R67" i="3"/>
  <c r="R66" i="3"/>
  <c r="R65" i="3"/>
  <c r="R64" i="3"/>
  <c r="S46" i="3"/>
  <c r="S45" i="3"/>
  <c r="S44" i="3"/>
  <c r="S43" i="3"/>
  <c r="S42" i="3"/>
  <c r="S41" i="3"/>
  <c r="S40" i="3"/>
  <c r="S39" i="3"/>
  <c r="S38" i="3"/>
  <c r="S37" i="3"/>
  <c r="S36" i="3"/>
  <c r="BH18" i="3"/>
  <c r="BH17" i="3"/>
  <c r="BH16" i="3"/>
  <c r="BH15" i="3"/>
  <c r="BH14" i="3"/>
  <c r="BH13" i="3"/>
  <c r="BH12" i="3"/>
  <c r="BH11" i="3"/>
  <c r="BH10" i="3"/>
  <c r="BH9" i="3"/>
  <c r="BH8" i="3"/>
  <c r="AO18" i="3"/>
  <c r="AO17" i="3"/>
  <c r="AO16" i="3"/>
  <c r="AO15" i="3"/>
  <c r="AO14" i="3"/>
  <c r="AO13" i="3"/>
  <c r="AO12" i="3"/>
  <c r="AO11" i="3"/>
  <c r="AO10" i="3"/>
  <c r="AO9" i="3"/>
  <c r="AO8" i="3"/>
  <c r="S18" i="3"/>
  <c r="S17" i="3"/>
  <c r="S16" i="3"/>
  <c r="S15" i="3"/>
  <c r="R15" i="3"/>
  <c r="S13" i="3"/>
  <c r="S12" i="3"/>
  <c r="S11" i="3"/>
  <c r="R11" i="3"/>
  <c r="S10" i="3"/>
  <c r="S8" i="3"/>
  <c r="E88" i="3"/>
  <c r="E89" i="3"/>
  <c r="E87" i="3"/>
  <c r="C88" i="3"/>
  <c r="C89" i="3"/>
  <c r="C87" i="3"/>
  <c r="AK81" i="3"/>
  <c r="AL82" i="3" s="1"/>
  <c r="BB81" i="3"/>
  <c r="BC82" i="3" s="1"/>
  <c r="AW74" i="3"/>
  <c r="AW73" i="3"/>
  <c r="AW72" i="3"/>
  <c r="AW71" i="3"/>
  <c r="AW70" i="3"/>
  <c r="AW69" i="3"/>
  <c r="AW68" i="3"/>
  <c r="AW67" i="3"/>
  <c r="AW66" i="3"/>
  <c r="AW65" i="3"/>
  <c r="AW64" i="3"/>
  <c r="AU62" i="3"/>
  <c r="AW62" i="3" s="1"/>
  <c r="AF74" i="3"/>
  <c r="AF73" i="3"/>
  <c r="AF72" i="3"/>
  <c r="AF71" i="3"/>
  <c r="AF70" i="3"/>
  <c r="AF69" i="3"/>
  <c r="AF68" i="3"/>
  <c r="AF67" i="3"/>
  <c r="AF66" i="3"/>
  <c r="AF65" i="3"/>
  <c r="AF64" i="3"/>
  <c r="AD62" i="3"/>
  <c r="AF62" i="3" s="1"/>
  <c r="Q80" i="3"/>
  <c r="Q81" i="3"/>
  <c r="L74" i="3"/>
  <c r="L73" i="3"/>
  <c r="L72" i="3"/>
  <c r="L71" i="3"/>
  <c r="L70" i="3"/>
  <c r="L69" i="3"/>
  <c r="L68" i="3"/>
  <c r="L67" i="3"/>
  <c r="L66" i="3"/>
  <c r="L65" i="3"/>
  <c r="L64" i="3"/>
  <c r="J62" i="3"/>
  <c r="L62" i="3" s="1"/>
  <c r="R52" i="3"/>
  <c r="S53" i="3" s="1"/>
  <c r="M46" i="3"/>
  <c r="M45" i="3"/>
  <c r="M44" i="3"/>
  <c r="M43" i="3"/>
  <c r="M42" i="3"/>
  <c r="M41" i="3"/>
  <c r="M40" i="3"/>
  <c r="M39" i="3"/>
  <c r="M38" i="3"/>
  <c r="M37" i="3"/>
  <c r="M36" i="3"/>
  <c r="K34" i="3"/>
  <c r="M34" i="3" s="1"/>
  <c r="BF24" i="3"/>
  <c r="BF25" i="3"/>
  <c r="BG26" i="3" s="1"/>
  <c r="AM25" i="3"/>
  <c r="R24" i="3"/>
  <c r="S25" i="3" s="1"/>
  <c r="M18" i="3"/>
  <c r="M17" i="3"/>
  <c r="M16" i="3"/>
  <c r="M15" i="3"/>
  <c r="M14" i="3"/>
  <c r="M13" i="3"/>
  <c r="M12" i="3"/>
  <c r="M11" i="3"/>
  <c r="M10" i="3"/>
  <c r="M9" i="3"/>
  <c r="M8" i="3"/>
  <c r="K6" i="3"/>
  <c r="M6" i="3" s="1"/>
  <c r="BB18" i="3"/>
  <c r="BB17" i="3"/>
  <c r="BB16" i="3"/>
  <c r="BB15" i="3"/>
  <c r="BB14" i="3"/>
  <c r="BB13" i="3"/>
  <c r="BB12" i="3"/>
  <c r="BB11" i="3"/>
  <c r="BB10" i="3"/>
  <c r="BB9" i="3"/>
  <c r="BB8" i="3"/>
  <c r="AZ6" i="3"/>
  <c r="BB6" i="3" s="1"/>
  <c r="AI18" i="3"/>
  <c r="AI17" i="3"/>
  <c r="AI16" i="3"/>
  <c r="AI15" i="3"/>
  <c r="AI14" i="3"/>
  <c r="AI13" i="3"/>
  <c r="AI12" i="3"/>
  <c r="AI11" i="3"/>
  <c r="AI10" i="3"/>
  <c r="AI9" i="3"/>
  <c r="AI8" i="3"/>
  <c r="AG6" i="3"/>
  <c r="AI6" i="3" s="1"/>
  <c r="AR62" i="3"/>
  <c r="AT62" i="3" s="1"/>
  <c r="AT74" i="3"/>
  <c r="AT73" i="3"/>
  <c r="AT72" i="3"/>
  <c r="AT71" i="3"/>
  <c r="AT70" i="3"/>
  <c r="AT69" i="3"/>
  <c r="AT68" i="3"/>
  <c r="AT67" i="3"/>
  <c r="AT66" i="3"/>
  <c r="AT65" i="3"/>
  <c r="AT64" i="3"/>
  <c r="AC74" i="3"/>
  <c r="AC73" i="3"/>
  <c r="AC72" i="3"/>
  <c r="AC71" i="3"/>
  <c r="AC70" i="3"/>
  <c r="AC69" i="3"/>
  <c r="AC68" i="3"/>
  <c r="AC67" i="3"/>
  <c r="AC66" i="3"/>
  <c r="AC65" i="3"/>
  <c r="AC64" i="3"/>
  <c r="AA62" i="3"/>
  <c r="AB73" i="3" s="1"/>
  <c r="I74" i="3"/>
  <c r="I73" i="3"/>
  <c r="I72" i="3"/>
  <c r="I71" i="3"/>
  <c r="I70" i="3"/>
  <c r="I69" i="3"/>
  <c r="I68" i="3"/>
  <c r="I67" i="3"/>
  <c r="I66" i="3"/>
  <c r="I65" i="3"/>
  <c r="I64" i="3"/>
  <c r="G62" i="3"/>
  <c r="H73" i="3" s="1"/>
  <c r="J46" i="3"/>
  <c r="J45" i="3"/>
  <c r="J44" i="3"/>
  <c r="J43" i="3"/>
  <c r="J42" i="3"/>
  <c r="J41" i="3"/>
  <c r="J40" i="3"/>
  <c r="J39" i="3"/>
  <c r="J38" i="3"/>
  <c r="J37" i="3"/>
  <c r="J36" i="3"/>
  <c r="H34" i="3"/>
  <c r="I45" i="3" s="1"/>
  <c r="AY18" i="3"/>
  <c r="AY17" i="3"/>
  <c r="AY16" i="3"/>
  <c r="AY15" i="3"/>
  <c r="AY14" i="3"/>
  <c r="AY13" i="3"/>
  <c r="AY12" i="3"/>
  <c r="AY11" i="3"/>
  <c r="AY10" i="3"/>
  <c r="AY9" i="3"/>
  <c r="AY8" i="3"/>
  <c r="AW6" i="3"/>
  <c r="AX17" i="3" s="1"/>
  <c r="AF18" i="3"/>
  <c r="AF17" i="3"/>
  <c r="AF16" i="3"/>
  <c r="AF15" i="3"/>
  <c r="AF14" i="3"/>
  <c r="AF13" i="3"/>
  <c r="AF12" i="3"/>
  <c r="AF11" i="3"/>
  <c r="AF10" i="3"/>
  <c r="AF9" i="3"/>
  <c r="AF8" i="3"/>
  <c r="AD6" i="3"/>
  <c r="AE17" i="3" s="1"/>
  <c r="J18" i="3"/>
  <c r="J17" i="3"/>
  <c r="J16" i="3"/>
  <c r="J15" i="3"/>
  <c r="J14" i="3"/>
  <c r="J13" i="3"/>
  <c r="J12" i="3"/>
  <c r="J11" i="3"/>
  <c r="J10" i="3"/>
  <c r="J9" i="3"/>
  <c r="J8" i="3"/>
  <c r="H6" i="3"/>
  <c r="I17" i="3" s="1"/>
  <c r="BB80" i="3"/>
  <c r="AK80" i="3"/>
  <c r="R51" i="3"/>
  <c r="R23" i="3"/>
  <c r="AM24" i="3"/>
  <c r="N36" i="4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N34" i="4"/>
  <c r="O34" i="4" s="1"/>
  <c r="P34" i="4" s="1"/>
  <c r="Q34" i="4" s="1"/>
  <c r="R34" i="4" s="1"/>
  <c r="S34" i="4" s="1"/>
  <c r="T34" i="4" s="1"/>
  <c r="U34" i="4" s="1"/>
  <c r="V34" i="4" s="1"/>
  <c r="W34" i="4" s="1"/>
  <c r="X34" i="4" s="1"/>
  <c r="Y34" i="4" s="1"/>
  <c r="Z34" i="4" s="1"/>
  <c r="AA34" i="4" s="1"/>
  <c r="N32" i="4"/>
  <c r="O32" i="4" s="1"/>
  <c r="P32" i="4" s="1"/>
  <c r="Q32" i="4" s="1"/>
  <c r="R32" i="4" s="1"/>
  <c r="S32" i="4" s="1"/>
  <c r="T32" i="4" s="1"/>
  <c r="U32" i="4" s="1"/>
  <c r="V32" i="4" s="1"/>
  <c r="W32" i="4" s="1"/>
  <c r="X32" i="4" s="1"/>
  <c r="Y32" i="4" s="1"/>
  <c r="Z32" i="4" s="1"/>
  <c r="AA32" i="4" s="1"/>
  <c r="N30" i="4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X24" i="4"/>
  <c r="X25" i="4" s="1"/>
  <c r="Y24" i="4"/>
  <c r="Y25" i="4" s="1"/>
  <c r="Z24" i="4"/>
  <c r="Z25" i="4" s="1"/>
  <c r="AA24" i="4"/>
  <c r="AA25" i="4" s="1"/>
  <c r="W24" i="4"/>
  <c r="W25" i="4" s="1"/>
  <c r="S24" i="4"/>
  <c r="S25" i="4" s="1"/>
  <c r="T24" i="4"/>
  <c r="T25" i="4" s="1"/>
  <c r="U24" i="4"/>
  <c r="U25" i="4" s="1"/>
  <c r="V24" i="4"/>
  <c r="V25" i="4" s="1"/>
  <c r="R24" i="4"/>
  <c r="R25" i="4" s="1"/>
  <c r="N24" i="4"/>
  <c r="N25" i="4" s="1"/>
  <c r="O24" i="4"/>
  <c r="O25" i="4" s="1"/>
  <c r="P24" i="4"/>
  <c r="P25" i="4" s="1"/>
  <c r="Q24" i="4"/>
  <c r="Q25" i="4" s="1"/>
  <c r="M24" i="4"/>
  <c r="M25" i="4" s="1"/>
  <c r="N23" i="4"/>
  <c r="O23" i="4" s="1"/>
  <c r="M14" i="4"/>
  <c r="M15" i="4" s="1"/>
  <c r="Q14" i="4"/>
  <c r="S14" i="4" s="1"/>
  <c r="S15" i="4" s="1"/>
  <c r="AP74" i="3"/>
  <c r="AP73" i="3"/>
  <c r="AP72" i="3"/>
  <c r="AP71" i="3"/>
  <c r="AP70" i="3"/>
  <c r="AP69" i="3"/>
  <c r="AP68" i="3"/>
  <c r="AP67" i="3"/>
  <c r="AP66" i="3"/>
  <c r="AP65" i="3"/>
  <c r="AP64" i="3"/>
  <c r="AP62" i="3"/>
  <c r="BB79" i="3"/>
  <c r="AQ74" i="3"/>
  <c r="AQ73" i="3"/>
  <c r="AQ72" i="3"/>
  <c r="AQ71" i="3"/>
  <c r="AQ70" i="3"/>
  <c r="AQ69" i="3"/>
  <c r="AQ68" i="3"/>
  <c r="AQ67" i="3"/>
  <c r="AQ66" i="3"/>
  <c r="AQ65" i="3"/>
  <c r="AQ64" i="3"/>
  <c r="AQ62" i="3"/>
  <c r="AR10" i="3"/>
  <c r="V66" i="3"/>
  <c r="O76" i="3" l="1"/>
  <c r="S34" i="3"/>
  <c r="R41" i="3"/>
  <c r="R40" i="3"/>
  <c r="R8" i="3"/>
  <c r="AN8" i="3"/>
  <c r="R9" i="3"/>
  <c r="AY70" i="3"/>
  <c r="AY64" i="3"/>
  <c r="AY73" i="3"/>
  <c r="AY66" i="3"/>
  <c r="AY74" i="3"/>
  <c r="AZ62" i="3"/>
  <c r="AY62" i="3"/>
  <c r="AY65" i="3"/>
  <c r="AY67" i="3"/>
  <c r="AY69" i="3"/>
  <c r="AY71" i="3"/>
  <c r="AH73" i="3"/>
  <c r="BD17" i="3"/>
  <c r="N73" i="3"/>
  <c r="N65" i="3"/>
  <c r="N70" i="3"/>
  <c r="AH62" i="3"/>
  <c r="AH69" i="3"/>
  <c r="BD8" i="3"/>
  <c r="N64" i="3"/>
  <c r="N66" i="3"/>
  <c r="AH65" i="3"/>
  <c r="BD6" i="3"/>
  <c r="N62" i="3"/>
  <c r="N68" i="3"/>
  <c r="AH67" i="3"/>
  <c r="AH64" i="3"/>
  <c r="AH66" i="3"/>
  <c r="AH68" i="3"/>
  <c r="AH72" i="3"/>
  <c r="AH74" i="3"/>
  <c r="AI62" i="3"/>
  <c r="AH71" i="3"/>
  <c r="AS65" i="3"/>
  <c r="AS67" i="3"/>
  <c r="N67" i="3"/>
  <c r="N69" i="3"/>
  <c r="N74" i="3"/>
  <c r="O62" i="3"/>
  <c r="BD9" i="3"/>
  <c r="BD14" i="3"/>
  <c r="BD16" i="3"/>
  <c r="BD18" i="3"/>
  <c r="BE6" i="3"/>
  <c r="BD11" i="3"/>
  <c r="BD13" i="3"/>
  <c r="BD15" i="3"/>
  <c r="S24" i="3"/>
  <c r="O36" i="3"/>
  <c r="O38" i="3"/>
  <c r="O40" i="3"/>
  <c r="O42" i="3"/>
  <c r="O44" i="3"/>
  <c r="O46" i="3"/>
  <c r="P34" i="3"/>
  <c r="P48" i="3" s="1"/>
  <c r="O34" i="3"/>
  <c r="O37" i="3"/>
  <c r="O39" i="3"/>
  <c r="O41" i="3"/>
  <c r="O43" i="3"/>
  <c r="AK8" i="3"/>
  <c r="AK10" i="3"/>
  <c r="AK12" i="3"/>
  <c r="AK14" i="3"/>
  <c r="AK16" i="3"/>
  <c r="AK18" i="3"/>
  <c r="AL6" i="3"/>
  <c r="AK6" i="3"/>
  <c r="AK9" i="3"/>
  <c r="AK11" i="3"/>
  <c r="AK13" i="3"/>
  <c r="AK15" i="3"/>
  <c r="O6" i="3"/>
  <c r="O9" i="3"/>
  <c r="O11" i="3"/>
  <c r="O13" i="3"/>
  <c r="O8" i="3"/>
  <c r="O12" i="3"/>
  <c r="O14" i="3"/>
  <c r="O16" i="3"/>
  <c r="O18" i="3"/>
  <c r="P6" i="3"/>
  <c r="P20" i="3" s="1"/>
  <c r="O15" i="3"/>
  <c r="R13" i="3"/>
  <c r="AS69" i="3"/>
  <c r="AN9" i="3"/>
  <c r="AN11" i="3"/>
  <c r="AN13" i="3"/>
  <c r="AN15" i="3"/>
  <c r="Q85" i="3"/>
  <c r="R85" i="3" s="1"/>
  <c r="R16" i="3"/>
  <c r="AS71" i="3"/>
  <c r="AK85" i="3"/>
  <c r="AL85" i="3" s="1"/>
  <c r="AS73" i="3"/>
  <c r="R17" i="3"/>
  <c r="AN10" i="3"/>
  <c r="AN12" i="3"/>
  <c r="AN14" i="3"/>
  <c r="BG6" i="3"/>
  <c r="BB85" i="3"/>
  <c r="BC85" i="3" s="1"/>
  <c r="S56" i="3"/>
  <c r="BC76" i="3"/>
  <c r="BB62" i="3"/>
  <c r="BB65" i="3"/>
  <c r="BB67" i="3"/>
  <c r="BB69" i="3"/>
  <c r="BB71" i="3"/>
  <c r="BB73" i="3"/>
  <c r="BB64" i="3"/>
  <c r="BB66" i="3"/>
  <c r="BB68" i="3"/>
  <c r="BB70" i="3"/>
  <c r="BB72" i="3"/>
  <c r="BB74" i="3"/>
  <c r="AS64" i="3"/>
  <c r="AS66" i="3"/>
  <c r="AS68" i="3"/>
  <c r="AS70" i="3"/>
  <c r="AS72" i="3"/>
  <c r="AS74" i="3"/>
  <c r="BF29" i="3"/>
  <c r="BG29" i="3" s="1"/>
  <c r="R28" i="3"/>
  <c r="AL76" i="3"/>
  <c r="AK62" i="3"/>
  <c r="AK65" i="3"/>
  <c r="AK67" i="3"/>
  <c r="AK69" i="3"/>
  <c r="AK71" i="3"/>
  <c r="AK73" i="3"/>
  <c r="R81" i="3"/>
  <c r="C94" i="3"/>
  <c r="C95" i="3" s="1"/>
  <c r="C96" i="3" s="1"/>
  <c r="AK64" i="3"/>
  <c r="AK66" i="3"/>
  <c r="AK68" i="3"/>
  <c r="AK70" i="3"/>
  <c r="AK72" i="3"/>
  <c r="AK74" i="3"/>
  <c r="R76" i="3"/>
  <c r="Q62" i="3"/>
  <c r="Q65" i="3"/>
  <c r="Q67" i="3"/>
  <c r="Q69" i="3"/>
  <c r="Q71" i="3"/>
  <c r="Q73" i="3"/>
  <c r="Q64" i="3"/>
  <c r="Q66" i="3"/>
  <c r="Q68" i="3"/>
  <c r="Q70" i="3"/>
  <c r="Q72" i="3"/>
  <c r="Q74" i="3"/>
  <c r="S48" i="3"/>
  <c r="R34" i="3"/>
  <c r="R37" i="3"/>
  <c r="R39" i="3"/>
  <c r="R43" i="3"/>
  <c r="R45" i="3"/>
  <c r="AN6" i="3"/>
  <c r="R36" i="3"/>
  <c r="R38" i="3"/>
  <c r="R42" i="3"/>
  <c r="R44" i="3"/>
  <c r="R46" i="3"/>
  <c r="BH20" i="3"/>
  <c r="BG9" i="3"/>
  <c r="BG11" i="3"/>
  <c r="BG13" i="3"/>
  <c r="BG15" i="3"/>
  <c r="BG17" i="3"/>
  <c r="BG8" i="3"/>
  <c r="BG10" i="3"/>
  <c r="BG12" i="3"/>
  <c r="BG14" i="3"/>
  <c r="BG16" i="3"/>
  <c r="BG18" i="3"/>
  <c r="R6" i="3"/>
  <c r="AO20" i="3"/>
  <c r="AN17" i="3"/>
  <c r="BA6" i="3"/>
  <c r="BA17" i="3"/>
  <c r="AN16" i="3"/>
  <c r="AN18" i="3"/>
  <c r="BA9" i="3"/>
  <c r="S20" i="3"/>
  <c r="AH9" i="3"/>
  <c r="AN25" i="3"/>
  <c r="BA11" i="3"/>
  <c r="C90" i="3"/>
  <c r="K73" i="3"/>
  <c r="AH8" i="3"/>
  <c r="AH10" i="3"/>
  <c r="BA13" i="3"/>
  <c r="AN26" i="3"/>
  <c r="R82" i="3"/>
  <c r="R12" i="3"/>
  <c r="R14" i="3"/>
  <c r="R18" i="3"/>
  <c r="AH6" i="3"/>
  <c r="AH12" i="3"/>
  <c r="BA15" i="3"/>
  <c r="BG25" i="3"/>
  <c r="E90" i="3"/>
  <c r="BB20" i="3"/>
  <c r="AW76" i="3"/>
  <c r="AV62" i="3"/>
  <c r="AV65" i="3"/>
  <c r="AV67" i="3"/>
  <c r="AV69" i="3"/>
  <c r="AV71" i="3"/>
  <c r="AV73" i="3"/>
  <c r="AV64" i="3"/>
  <c r="AV66" i="3"/>
  <c r="AV68" i="3"/>
  <c r="AV70" i="3"/>
  <c r="AV72" i="3"/>
  <c r="AV74" i="3"/>
  <c r="AQ76" i="3"/>
  <c r="S52" i="3"/>
  <c r="J6" i="3"/>
  <c r="J20" i="3" s="1"/>
  <c r="I11" i="3"/>
  <c r="I6" i="3"/>
  <c r="I13" i="3"/>
  <c r="AX6" i="3"/>
  <c r="AS62" i="3"/>
  <c r="BC81" i="3"/>
  <c r="AL81" i="3"/>
  <c r="AF76" i="3"/>
  <c r="AE62" i="3"/>
  <c r="AE65" i="3"/>
  <c r="AE67" i="3"/>
  <c r="AE69" i="3"/>
  <c r="AE71" i="3"/>
  <c r="AE73" i="3"/>
  <c r="AE64" i="3"/>
  <c r="AE66" i="3"/>
  <c r="AE68" i="3"/>
  <c r="AE70" i="3"/>
  <c r="AE72" i="3"/>
  <c r="AE74" i="3"/>
  <c r="L76" i="3"/>
  <c r="K62" i="3"/>
  <c r="K65" i="3"/>
  <c r="K67" i="3"/>
  <c r="K69" i="3"/>
  <c r="K71" i="3"/>
  <c r="K64" i="3"/>
  <c r="K66" i="3"/>
  <c r="K68" i="3"/>
  <c r="K70" i="3"/>
  <c r="K72" i="3"/>
  <c r="K74" i="3"/>
  <c r="M48" i="3"/>
  <c r="L34" i="3"/>
  <c r="L37" i="3"/>
  <c r="L39" i="3"/>
  <c r="L41" i="3"/>
  <c r="L43" i="3"/>
  <c r="L45" i="3"/>
  <c r="L36" i="3"/>
  <c r="L38" i="3"/>
  <c r="L40" i="3"/>
  <c r="L42" i="3"/>
  <c r="L44" i="3"/>
  <c r="L46" i="3"/>
  <c r="M20" i="3"/>
  <c r="L6" i="3"/>
  <c r="L9" i="3"/>
  <c r="L11" i="3"/>
  <c r="L13" i="3"/>
  <c r="L15" i="3"/>
  <c r="L17" i="3"/>
  <c r="L8" i="3"/>
  <c r="L10" i="3"/>
  <c r="L12" i="3"/>
  <c r="L14" i="3"/>
  <c r="L16" i="3"/>
  <c r="L18" i="3"/>
  <c r="BA8" i="3"/>
  <c r="BA10" i="3"/>
  <c r="BA12" i="3"/>
  <c r="BA14" i="3"/>
  <c r="BA16" i="3"/>
  <c r="BA18" i="3"/>
  <c r="I9" i="3"/>
  <c r="AY6" i="3"/>
  <c r="AY20" i="3" s="1"/>
  <c r="I15" i="3"/>
  <c r="AX8" i="3"/>
  <c r="AI20" i="3"/>
  <c r="AH11" i="3"/>
  <c r="AH13" i="3"/>
  <c r="AH15" i="3"/>
  <c r="AH17" i="3"/>
  <c r="AH14" i="3"/>
  <c r="AH16" i="3"/>
  <c r="AH18" i="3"/>
  <c r="AE8" i="3"/>
  <c r="AE14" i="3"/>
  <c r="AF6" i="3"/>
  <c r="AF20" i="3" s="1"/>
  <c r="AE10" i="3"/>
  <c r="AE16" i="3"/>
  <c r="AE18" i="3"/>
  <c r="AE12" i="3"/>
  <c r="AT76" i="3"/>
  <c r="H71" i="3"/>
  <c r="I62" i="3"/>
  <c r="I76" i="3" s="1"/>
  <c r="H67" i="3"/>
  <c r="H62" i="3"/>
  <c r="AB64" i="3"/>
  <c r="AB66" i="3"/>
  <c r="AB68" i="3"/>
  <c r="AB70" i="3"/>
  <c r="AB72" i="3"/>
  <c r="AB74" i="3"/>
  <c r="AC62" i="3"/>
  <c r="AC76" i="3" s="1"/>
  <c r="AB62" i="3"/>
  <c r="AB65" i="3"/>
  <c r="AB67" i="3"/>
  <c r="AB69" i="3"/>
  <c r="AB71" i="3"/>
  <c r="H65" i="3"/>
  <c r="H69" i="3"/>
  <c r="H64" i="3"/>
  <c r="H66" i="3"/>
  <c r="H68" i="3"/>
  <c r="H70" i="3"/>
  <c r="H72" i="3"/>
  <c r="H74" i="3"/>
  <c r="I36" i="3"/>
  <c r="I38" i="3"/>
  <c r="I40" i="3"/>
  <c r="I42" i="3"/>
  <c r="I44" i="3"/>
  <c r="I46" i="3"/>
  <c r="J34" i="3"/>
  <c r="J48" i="3" s="1"/>
  <c r="I34" i="3"/>
  <c r="I37" i="3"/>
  <c r="I39" i="3"/>
  <c r="I41" i="3"/>
  <c r="I43" i="3"/>
  <c r="AX10" i="3"/>
  <c r="AX12" i="3"/>
  <c r="AX14" i="3"/>
  <c r="AX16" i="3"/>
  <c r="AX18" i="3"/>
  <c r="AX9" i="3"/>
  <c r="AX11" i="3"/>
  <c r="AX13" i="3"/>
  <c r="AX15" i="3"/>
  <c r="AE6" i="3"/>
  <c r="AE9" i="3"/>
  <c r="AE11" i="3"/>
  <c r="AE13" i="3"/>
  <c r="AE15" i="3"/>
  <c r="I8" i="3"/>
  <c r="I10" i="3"/>
  <c r="I12" i="3"/>
  <c r="I14" i="3"/>
  <c r="I16" i="3"/>
  <c r="I18" i="3"/>
  <c r="BC80" i="3"/>
  <c r="M27" i="4"/>
  <c r="P23" i="4"/>
  <c r="Q23" i="4" s="1"/>
  <c r="R23" i="4" s="1"/>
  <c r="S23" i="4" s="1"/>
  <c r="T23" i="4" s="1"/>
  <c r="U23" i="4" s="1"/>
  <c r="V23" i="4" s="1"/>
  <c r="W23" i="4" s="1"/>
  <c r="X23" i="4" s="1"/>
  <c r="Y23" i="4" s="1"/>
  <c r="Z23" i="4" s="1"/>
  <c r="AA23" i="4" s="1"/>
  <c r="AB25" i="4"/>
  <c r="W66" i="3"/>
  <c r="D62" i="3"/>
  <c r="I47" i="4"/>
  <c r="I46" i="4"/>
  <c r="F42" i="4"/>
  <c r="J37" i="4"/>
  <c r="K37" i="4" s="1"/>
  <c r="E37" i="4"/>
  <c r="F37" i="4" s="1"/>
  <c r="J36" i="4"/>
  <c r="K36" i="4" s="1"/>
  <c r="E36" i="4"/>
  <c r="F36" i="4" s="1"/>
  <c r="E29" i="4"/>
  <c r="H29" i="4" s="1"/>
  <c r="G29" i="4" s="1"/>
  <c r="E28" i="4"/>
  <c r="H28" i="4" s="1"/>
  <c r="I19" i="4"/>
  <c r="I18" i="4"/>
  <c r="F14" i="4"/>
  <c r="F15" i="4" s="1"/>
  <c r="J9" i="4"/>
  <c r="K9" i="4" s="1"/>
  <c r="E9" i="4"/>
  <c r="F9" i="4" s="1"/>
  <c r="J8" i="4"/>
  <c r="K8" i="4" s="1"/>
  <c r="E8" i="4"/>
  <c r="F8" i="4" s="1"/>
  <c r="E4" i="4"/>
  <c r="G4" i="4" s="1"/>
  <c r="D3" i="4"/>
  <c r="C3" i="4"/>
  <c r="J10" i="4" l="1"/>
  <c r="K10" i="4" s="1"/>
  <c r="N27" i="4"/>
  <c r="M37" i="4"/>
  <c r="M35" i="4"/>
  <c r="M31" i="4"/>
  <c r="M33" i="4"/>
  <c r="E91" i="3"/>
  <c r="E92" i="3" s="1"/>
  <c r="F90" i="3"/>
  <c r="C91" i="3"/>
  <c r="C92" i="3" s="1"/>
  <c r="D96" i="3" s="1"/>
  <c r="G28" i="4"/>
  <c r="AB23" i="4"/>
  <c r="AB27" i="4" s="1"/>
  <c r="H4" i="4"/>
  <c r="E10" i="4"/>
  <c r="O27" i="4" l="1"/>
  <c r="N33" i="4"/>
  <c r="N37" i="4"/>
  <c r="N35" i="4"/>
  <c r="N31" i="4"/>
  <c r="F92" i="3"/>
  <c r="E11" i="4"/>
  <c r="F10" i="4"/>
  <c r="E14" i="4"/>
  <c r="P27" i="4" l="1"/>
  <c r="O31" i="4"/>
  <c r="O37" i="4"/>
  <c r="O35" i="4"/>
  <c r="O33" i="4"/>
  <c r="G14" i="4"/>
  <c r="G15" i="4" s="1"/>
  <c r="G16" i="4" s="1"/>
  <c r="E15" i="4"/>
  <c r="E16" i="4" s="1"/>
  <c r="J11" i="4"/>
  <c r="D19" i="4" s="1"/>
  <c r="D18" i="4"/>
  <c r="M18" i="4"/>
  <c r="M19" i="4" s="1"/>
  <c r="AK79" i="3"/>
  <c r="Q79" i="3"/>
  <c r="R50" i="3"/>
  <c r="BF23" i="3"/>
  <c r="AM23" i="3"/>
  <c r="R22" i="3"/>
  <c r="AK78" i="3"/>
  <c r="Q78" i="3"/>
  <c r="R49" i="3"/>
  <c r="BF22" i="3"/>
  <c r="AM22" i="3"/>
  <c r="R21" i="3"/>
  <c r="C19" i="3"/>
  <c r="Z74" i="3"/>
  <c r="W74" i="3"/>
  <c r="V74" i="3"/>
  <c r="F74" i="3"/>
  <c r="E74" i="3"/>
  <c r="C74" i="3"/>
  <c r="B74" i="3"/>
  <c r="G46" i="3"/>
  <c r="D46" i="3"/>
  <c r="C46" i="3"/>
  <c r="AV18" i="3"/>
  <c r="AS18" i="3"/>
  <c r="AR18" i="3"/>
  <c r="AC18" i="3"/>
  <c r="Z18" i="3"/>
  <c r="Y18" i="3"/>
  <c r="G18" i="3"/>
  <c r="D18" i="3"/>
  <c r="C18" i="3"/>
  <c r="Z73" i="3"/>
  <c r="W73" i="3"/>
  <c r="V73" i="3"/>
  <c r="F73" i="3"/>
  <c r="E73" i="3"/>
  <c r="C73" i="3"/>
  <c r="B73" i="3"/>
  <c r="G45" i="3"/>
  <c r="D45" i="3"/>
  <c r="C45" i="3"/>
  <c r="AV17" i="3"/>
  <c r="AS17" i="3"/>
  <c r="AR17" i="3"/>
  <c r="AC17" i="3"/>
  <c r="Z17" i="3"/>
  <c r="Y17" i="3"/>
  <c r="G17" i="3"/>
  <c r="D17" i="3"/>
  <c r="C17" i="3"/>
  <c r="Z72" i="3"/>
  <c r="W72" i="3"/>
  <c r="V72" i="3"/>
  <c r="F72" i="3"/>
  <c r="E72" i="3"/>
  <c r="C72" i="3"/>
  <c r="B72" i="3"/>
  <c r="G44" i="3"/>
  <c r="D44" i="3"/>
  <c r="C44" i="3"/>
  <c r="AV16" i="3"/>
  <c r="AS16" i="3"/>
  <c r="AR16" i="3"/>
  <c r="AC16" i="3"/>
  <c r="Z16" i="3"/>
  <c r="Y16" i="3"/>
  <c r="G16" i="3"/>
  <c r="D16" i="3"/>
  <c r="C16" i="3"/>
  <c r="Z71" i="3"/>
  <c r="W71" i="3"/>
  <c r="V71" i="3"/>
  <c r="F71" i="3"/>
  <c r="E71" i="3"/>
  <c r="C71" i="3"/>
  <c r="B71" i="3"/>
  <c r="G43" i="3"/>
  <c r="D43" i="3"/>
  <c r="C43" i="3"/>
  <c r="AV15" i="3"/>
  <c r="AS15" i="3"/>
  <c r="AR15" i="3"/>
  <c r="AC15" i="3"/>
  <c r="Z15" i="3"/>
  <c r="Y15" i="3"/>
  <c r="G15" i="3"/>
  <c r="D15" i="3"/>
  <c r="C15" i="3"/>
  <c r="Z70" i="3"/>
  <c r="W70" i="3"/>
  <c r="V70" i="3"/>
  <c r="F70" i="3"/>
  <c r="E70" i="3"/>
  <c r="C70" i="3"/>
  <c r="B70" i="3"/>
  <c r="G42" i="3"/>
  <c r="D42" i="3"/>
  <c r="C42" i="3"/>
  <c r="AV14" i="3"/>
  <c r="AS14" i="3"/>
  <c r="AR14" i="3"/>
  <c r="AC14" i="3"/>
  <c r="Z14" i="3"/>
  <c r="Y14" i="3"/>
  <c r="G14" i="3"/>
  <c r="D14" i="3"/>
  <c r="C14" i="3"/>
  <c r="Z69" i="3"/>
  <c r="W69" i="3"/>
  <c r="V69" i="3"/>
  <c r="Q27" i="4" l="1"/>
  <c r="P37" i="4"/>
  <c r="P35" i="4"/>
  <c r="P31" i="4"/>
  <c r="P33" i="4"/>
  <c r="BG23" i="3"/>
  <c r="BG24" i="3"/>
  <c r="AN23" i="3"/>
  <c r="AN24" i="3"/>
  <c r="S23" i="3"/>
  <c r="S22" i="3"/>
  <c r="S50" i="3"/>
  <c r="S51" i="3"/>
  <c r="AL80" i="3"/>
  <c r="AL79" i="3"/>
  <c r="R80" i="3"/>
  <c r="R79" i="3"/>
  <c r="E18" i="4"/>
  <c r="G18" i="4" s="1"/>
  <c r="F69" i="3"/>
  <c r="E69" i="3"/>
  <c r="C69" i="3"/>
  <c r="B69" i="3"/>
  <c r="G41" i="3"/>
  <c r="D41" i="3"/>
  <c r="C41" i="3"/>
  <c r="AV13" i="3"/>
  <c r="AS13" i="3"/>
  <c r="AR13" i="3"/>
  <c r="AC13" i="3"/>
  <c r="Z13" i="3"/>
  <c r="Y13" i="3"/>
  <c r="G13" i="3"/>
  <c r="D13" i="3"/>
  <c r="C13" i="3"/>
  <c r="Z68" i="3"/>
  <c r="W68" i="3"/>
  <c r="V68" i="3"/>
  <c r="F68" i="3"/>
  <c r="E68" i="3"/>
  <c r="C68" i="3"/>
  <c r="B68" i="3"/>
  <c r="G40" i="3"/>
  <c r="D40" i="3"/>
  <c r="C40" i="3"/>
  <c r="AV12" i="3"/>
  <c r="AS12" i="3"/>
  <c r="AR12" i="3"/>
  <c r="AC12" i="3"/>
  <c r="Z12" i="3"/>
  <c r="Y12" i="3"/>
  <c r="G12" i="3"/>
  <c r="D12" i="3"/>
  <c r="C12" i="3"/>
  <c r="Z67" i="3"/>
  <c r="W67" i="3"/>
  <c r="V67" i="3"/>
  <c r="F67" i="3"/>
  <c r="E67" i="3"/>
  <c r="C67" i="3"/>
  <c r="B67" i="3"/>
  <c r="G39" i="3"/>
  <c r="D39" i="3"/>
  <c r="C39" i="3"/>
  <c r="AV11" i="3"/>
  <c r="AS11" i="3"/>
  <c r="AR11" i="3"/>
  <c r="AC11" i="3"/>
  <c r="Z11" i="3"/>
  <c r="Y11" i="3"/>
  <c r="G11" i="3"/>
  <c r="D11" i="3"/>
  <c r="C11" i="3"/>
  <c r="Z66" i="3"/>
  <c r="F66" i="3"/>
  <c r="E66" i="3"/>
  <c r="C66" i="3"/>
  <c r="B66" i="3"/>
  <c r="E19" i="4" l="1"/>
  <c r="G19" i="4" s="1"/>
  <c r="R27" i="4"/>
  <c r="Q31" i="4"/>
  <c r="Q35" i="4"/>
  <c r="Q33" i="4"/>
  <c r="Q37" i="4"/>
  <c r="G38" i="3"/>
  <c r="D38" i="3"/>
  <c r="C38" i="3"/>
  <c r="AV10" i="3"/>
  <c r="AS10" i="3"/>
  <c r="AC10" i="3"/>
  <c r="Z10" i="3"/>
  <c r="Y10" i="3"/>
  <c r="G10" i="3"/>
  <c r="D10" i="3"/>
  <c r="C10" i="3"/>
  <c r="Z65" i="3"/>
  <c r="W65" i="3"/>
  <c r="V65" i="3"/>
  <c r="F65" i="3"/>
  <c r="E65" i="3"/>
  <c r="C65" i="3"/>
  <c r="B65" i="3"/>
  <c r="G37" i="3"/>
  <c r="D37" i="3"/>
  <c r="C37" i="3"/>
  <c r="AV9" i="3"/>
  <c r="AS9" i="3"/>
  <c r="AR9" i="3"/>
  <c r="AC9" i="3"/>
  <c r="Z9" i="3"/>
  <c r="Y9" i="3"/>
  <c r="G9" i="3"/>
  <c r="D9" i="3"/>
  <c r="C9" i="3"/>
  <c r="Z64" i="3"/>
  <c r="W64" i="3"/>
  <c r="V64" i="3"/>
  <c r="F64" i="3"/>
  <c r="E64" i="3"/>
  <c r="C64" i="3"/>
  <c r="B64" i="3"/>
  <c r="G36" i="3"/>
  <c r="D36" i="3"/>
  <c r="C36" i="3"/>
  <c r="AV8" i="3"/>
  <c r="AS8" i="3"/>
  <c r="AR8" i="3"/>
  <c r="AC8" i="3"/>
  <c r="Z8" i="3"/>
  <c r="Y8" i="3"/>
  <c r="G8" i="3"/>
  <c r="D8" i="3"/>
  <c r="C8" i="3"/>
  <c r="D35" i="3"/>
  <c r="D48" i="3" s="1"/>
  <c r="C35" i="3"/>
  <c r="X62" i="3"/>
  <c r="W62" i="3"/>
  <c r="V62" i="3"/>
  <c r="F62" i="3"/>
  <c r="E62" i="3"/>
  <c r="C62" i="3"/>
  <c r="B62" i="3"/>
  <c r="E34" i="3"/>
  <c r="AT6" i="3"/>
  <c r="AS6" i="3"/>
  <c r="AR6" i="3"/>
  <c r="AA6" i="3"/>
  <c r="Z6" i="3"/>
  <c r="Y6" i="3"/>
  <c r="E6" i="3"/>
  <c r="D6" i="3"/>
  <c r="C6" i="3"/>
  <c r="S105" i="2"/>
  <c r="I105" i="2"/>
  <c r="T96" i="2"/>
  <c r="Q96" i="2"/>
  <c r="J96" i="2"/>
  <c r="G96" i="2"/>
  <c r="D96" i="2"/>
  <c r="S27" i="4" l="1"/>
  <c r="R33" i="4"/>
  <c r="R35" i="4"/>
  <c r="R37" i="4"/>
  <c r="R31" i="4"/>
  <c r="C76" i="3"/>
  <c r="W76" i="3"/>
  <c r="F15" i="3"/>
  <c r="F17" i="3"/>
  <c r="F18" i="3"/>
  <c r="F14" i="3"/>
  <c r="F16" i="3"/>
  <c r="F46" i="3"/>
  <c r="F42" i="3"/>
  <c r="F45" i="3"/>
  <c r="F44" i="3"/>
  <c r="F43" i="3"/>
  <c r="F76" i="3"/>
  <c r="AS20" i="3"/>
  <c r="AU18" i="3"/>
  <c r="AU14" i="3"/>
  <c r="AU16" i="3"/>
  <c r="AU17" i="3"/>
  <c r="AU15" i="3"/>
  <c r="Y74" i="3"/>
  <c r="Y70" i="3"/>
  <c r="Y73" i="3"/>
  <c r="Y72" i="3"/>
  <c r="Y71" i="3"/>
  <c r="Z20" i="3"/>
  <c r="AB18" i="3"/>
  <c r="AB17" i="3"/>
  <c r="AB16" i="3"/>
  <c r="AB15" i="3"/>
  <c r="AB14" i="3"/>
  <c r="AU10" i="3"/>
  <c r="AU13" i="3"/>
  <c r="AU12" i="3"/>
  <c r="AU11" i="3"/>
  <c r="AB10" i="3"/>
  <c r="AB11" i="3"/>
  <c r="AB13" i="3"/>
  <c r="AB12" i="3"/>
  <c r="Y65" i="3"/>
  <c r="Y69" i="3"/>
  <c r="Y68" i="3"/>
  <c r="Y67" i="3"/>
  <c r="AV6" i="3"/>
  <c r="AV20" i="3" s="1"/>
  <c r="F38" i="3"/>
  <c r="F39" i="3"/>
  <c r="F41" i="3"/>
  <c r="F40" i="3"/>
  <c r="F6" i="3"/>
  <c r="F13" i="3"/>
  <c r="F12" i="3"/>
  <c r="F11" i="3"/>
  <c r="AC6" i="3"/>
  <c r="AC20" i="3" s="1"/>
  <c r="AU6" i="3"/>
  <c r="D20" i="3"/>
  <c r="G34" i="3"/>
  <c r="G48" i="3" s="1"/>
  <c r="G6" i="3"/>
  <c r="G20" i="3" s="1"/>
  <c r="AB6" i="3"/>
  <c r="F34" i="3"/>
  <c r="F8" i="3"/>
  <c r="AB8" i="3"/>
  <c r="AU8" i="3"/>
  <c r="F36" i="3"/>
  <c r="F9" i="3"/>
  <c r="AB9" i="3"/>
  <c r="AU9" i="3"/>
  <c r="F37" i="3"/>
  <c r="F10" i="3"/>
  <c r="Y66" i="3"/>
  <c r="Z62" i="3"/>
  <c r="Z76" i="3" s="1"/>
  <c r="Y64" i="3"/>
  <c r="Y62" i="3"/>
  <c r="S37" i="4" l="1"/>
  <c r="S35" i="4"/>
  <c r="S33" i="4"/>
  <c r="S31" i="4"/>
  <c r="T27" i="4"/>
  <c r="G22" i="3"/>
  <c r="T84" i="2"/>
  <c r="Q84" i="2"/>
  <c r="J84" i="2"/>
  <c r="G84" i="2"/>
  <c r="D84" i="2"/>
  <c r="S78" i="2"/>
  <c r="P78" i="2"/>
  <c r="P80" i="2" s="1"/>
  <c r="I78" i="2"/>
  <c r="F78" i="2"/>
  <c r="C78" i="2"/>
  <c r="S74" i="2"/>
  <c r="P74" i="2"/>
  <c r="I74" i="2"/>
  <c r="I80" i="2" s="1"/>
  <c r="F74" i="2"/>
  <c r="C74" i="2"/>
  <c r="J66" i="2"/>
  <c r="G66" i="2"/>
  <c r="D66" i="2"/>
  <c r="T65" i="2"/>
  <c r="Q65" i="2"/>
  <c r="J65" i="2"/>
  <c r="I65" i="2" s="1"/>
  <c r="G65" i="2"/>
  <c r="D65" i="2"/>
  <c r="M64" i="2"/>
  <c r="W63" i="2"/>
  <c r="K60" i="2"/>
  <c r="K58" i="2"/>
  <c r="O51" i="2"/>
  <c r="O50" i="2"/>
  <c r="O49" i="2"/>
  <c r="O48" i="2"/>
  <c r="O47" i="2"/>
  <c r="O46" i="2"/>
  <c r="W45" i="2"/>
  <c r="T45" i="2"/>
  <c r="Q45" i="2"/>
  <c r="M45" i="2"/>
  <c r="J45" i="2"/>
  <c r="G45" i="2"/>
  <c r="D45" i="2"/>
  <c r="B45" i="2"/>
  <c r="H45" i="2" s="1"/>
  <c r="AC44" i="2"/>
  <c r="W44" i="2"/>
  <c r="T44" i="2"/>
  <c r="Q44" i="2"/>
  <c r="M44" i="2"/>
  <c r="J44" i="2"/>
  <c r="G44" i="2"/>
  <c r="O44" i="2" s="1"/>
  <c r="D44" i="2"/>
  <c r="B44" i="2"/>
  <c r="W43" i="2"/>
  <c r="T43" i="2"/>
  <c r="Q43" i="2"/>
  <c r="M43" i="2"/>
  <c r="J43" i="2"/>
  <c r="G43" i="2"/>
  <c r="O43" i="2" s="1"/>
  <c r="N43" i="2" s="1"/>
  <c r="D43" i="2"/>
  <c r="B43" i="2"/>
  <c r="W41" i="2"/>
  <c r="T41" i="2"/>
  <c r="Q41" i="2"/>
  <c r="M41" i="2"/>
  <c r="J41" i="2"/>
  <c r="G41" i="2"/>
  <c r="O41" i="2" s="1"/>
  <c r="N41" i="2" s="1"/>
  <c r="D41" i="2"/>
  <c r="B41" i="2"/>
  <c r="W40" i="2"/>
  <c r="T40" i="2"/>
  <c r="Q40" i="2"/>
  <c r="M40" i="2"/>
  <c r="J40" i="2"/>
  <c r="G40" i="2"/>
  <c r="D40" i="2"/>
  <c r="B40" i="2"/>
  <c r="W39" i="2"/>
  <c r="T39" i="2"/>
  <c r="Q39" i="2"/>
  <c r="M39" i="2"/>
  <c r="J39" i="2"/>
  <c r="G39" i="2"/>
  <c r="D39" i="2"/>
  <c r="B39" i="2"/>
  <c r="W38" i="2"/>
  <c r="T38" i="2"/>
  <c r="Q38" i="2"/>
  <c r="M38" i="2"/>
  <c r="J38" i="2"/>
  <c r="G38" i="2"/>
  <c r="D38" i="2"/>
  <c r="B38" i="2"/>
  <c r="W37" i="2"/>
  <c r="T37" i="2"/>
  <c r="Q37" i="2"/>
  <c r="M37" i="2"/>
  <c r="J37" i="2"/>
  <c r="G37" i="2"/>
  <c r="D37" i="2"/>
  <c r="B37" i="2"/>
  <c r="N37" i="2" s="1"/>
  <c r="W36" i="2"/>
  <c r="T36" i="2"/>
  <c r="Q36" i="2"/>
  <c r="M36" i="2"/>
  <c r="J36" i="2"/>
  <c r="G36" i="2"/>
  <c r="D36" i="2"/>
  <c r="B36" i="2"/>
  <c r="W35" i="2"/>
  <c r="T35" i="2"/>
  <c r="Q35" i="2"/>
  <c r="M35" i="2"/>
  <c r="J35" i="2"/>
  <c r="G35" i="2"/>
  <c r="D35" i="2"/>
  <c r="B35" i="2"/>
  <c r="W34" i="2"/>
  <c r="T34" i="2"/>
  <c r="Q34" i="2"/>
  <c r="M34" i="2"/>
  <c r="J34" i="2"/>
  <c r="G34" i="2"/>
  <c r="D34" i="2"/>
  <c r="B34" i="2"/>
  <c r="W33" i="2"/>
  <c r="T33" i="2"/>
  <c r="Q33" i="2"/>
  <c r="M33" i="2"/>
  <c r="J33" i="2"/>
  <c r="G33" i="2"/>
  <c r="D33" i="2"/>
  <c r="B33" i="2"/>
  <c r="W32" i="2"/>
  <c r="T32" i="2"/>
  <c r="Q32" i="2"/>
  <c r="M32" i="2"/>
  <c r="J32" i="2"/>
  <c r="G32" i="2"/>
  <c r="D32" i="2"/>
  <c r="B32" i="2"/>
  <c r="W31" i="2"/>
  <c r="T31" i="2"/>
  <c r="Q31" i="2"/>
  <c r="M31" i="2"/>
  <c r="J31" i="2"/>
  <c r="G31" i="2"/>
  <c r="O31" i="2" s="1"/>
  <c r="D31" i="2"/>
  <c r="B31" i="2"/>
  <c r="W30" i="2"/>
  <c r="T30" i="2"/>
  <c r="Q30" i="2"/>
  <c r="R30" i="2" s="1"/>
  <c r="M30" i="2"/>
  <c r="J30" i="2"/>
  <c r="G30" i="2"/>
  <c r="D30" i="2"/>
  <c r="E30" i="2" s="1"/>
  <c r="B30" i="2"/>
  <c r="W29" i="2"/>
  <c r="T29" i="2"/>
  <c r="Q29" i="2"/>
  <c r="M29" i="2"/>
  <c r="J29" i="2"/>
  <c r="G29" i="2"/>
  <c r="D29" i="2"/>
  <c r="B29" i="2"/>
  <c r="W28" i="2"/>
  <c r="X28" i="2" s="1"/>
  <c r="T28" i="2"/>
  <c r="U28" i="2" s="1"/>
  <c r="Q28" i="2"/>
  <c r="M28" i="2"/>
  <c r="J28" i="2"/>
  <c r="K28" i="2" s="1"/>
  <c r="G28" i="2"/>
  <c r="D28" i="2"/>
  <c r="B28" i="2"/>
  <c r="W27" i="2"/>
  <c r="T27" i="2"/>
  <c r="Q27" i="2"/>
  <c r="M27" i="2"/>
  <c r="J27" i="2"/>
  <c r="G27" i="2"/>
  <c r="D27" i="2"/>
  <c r="B27" i="2"/>
  <c r="X27" i="2" s="1"/>
  <c r="W26" i="2"/>
  <c r="T26" i="2"/>
  <c r="Q26" i="2"/>
  <c r="M26" i="2"/>
  <c r="J26" i="2"/>
  <c r="G26" i="2"/>
  <c r="D26" i="2"/>
  <c r="B26" i="2"/>
  <c r="W25" i="2"/>
  <c r="T25" i="2"/>
  <c r="Q25" i="2"/>
  <c r="M25" i="2"/>
  <c r="J25" i="2"/>
  <c r="G25" i="2"/>
  <c r="D25" i="2"/>
  <c r="B25" i="2"/>
  <c r="N25" i="2" s="1"/>
  <c r="W24" i="2"/>
  <c r="T24" i="2"/>
  <c r="Q24" i="2"/>
  <c r="M24" i="2"/>
  <c r="J24" i="2"/>
  <c r="G24" i="2"/>
  <c r="D24" i="2"/>
  <c r="B24" i="2"/>
  <c r="U24" i="2" s="1"/>
  <c r="W23" i="2"/>
  <c r="T23" i="2"/>
  <c r="U23" i="2" s="1"/>
  <c r="Q23" i="2"/>
  <c r="M23" i="2"/>
  <c r="J23" i="2"/>
  <c r="G23" i="2"/>
  <c r="D23" i="2"/>
  <c r="B23" i="2"/>
  <c r="W22" i="2"/>
  <c r="T22" i="2"/>
  <c r="Q22" i="2"/>
  <c r="M22" i="2"/>
  <c r="J22" i="2"/>
  <c r="G22" i="2"/>
  <c r="D22" i="2"/>
  <c r="B22" i="2"/>
  <c r="W21" i="2"/>
  <c r="T21" i="2"/>
  <c r="Q21" i="2"/>
  <c r="M21" i="2"/>
  <c r="J21" i="2"/>
  <c r="G21" i="2"/>
  <c r="D21" i="2"/>
  <c r="B21" i="2"/>
  <c r="W20" i="2"/>
  <c r="T20" i="2"/>
  <c r="Q20" i="2"/>
  <c r="M20" i="2"/>
  <c r="J20" i="2"/>
  <c r="G20" i="2"/>
  <c r="D20" i="2"/>
  <c r="B20" i="2"/>
  <c r="W19" i="2"/>
  <c r="T19" i="2"/>
  <c r="Q19" i="2"/>
  <c r="M19" i="2"/>
  <c r="J19" i="2"/>
  <c r="G19" i="2"/>
  <c r="D19" i="2"/>
  <c r="B19" i="2"/>
  <c r="W18" i="2"/>
  <c r="X18" i="2" s="1"/>
  <c r="T18" i="2"/>
  <c r="U18" i="2" s="1"/>
  <c r="Q18" i="2"/>
  <c r="M18" i="2"/>
  <c r="J18" i="2"/>
  <c r="K18" i="2" s="1"/>
  <c r="G18" i="2"/>
  <c r="D18" i="2"/>
  <c r="B18" i="2"/>
  <c r="W17" i="2"/>
  <c r="T17" i="2"/>
  <c r="Q17" i="2"/>
  <c r="M17" i="2"/>
  <c r="J17" i="2"/>
  <c r="O17" i="2" s="1"/>
  <c r="G17" i="2"/>
  <c r="D17" i="2"/>
  <c r="B17" i="2"/>
  <c r="W16" i="2"/>
  <c r="T16" i="2"/>
  <c r="Q16" i="2"/>
  <c r="M16" i="2"/>
  <c r="J16" i="2"/>
  <c r="G16" i="2"/>
  <c r="D16" i="2"/>
  <c r="B16" i="2"/>
  <c r="R16" i="2" s="1"/>
  <c r="W15" i="2"/>
  <c r="T15" i="2"/>
  <c r="Q15" i="2"/>
  <c r="M15" i="2"/>
  <c r="N15" i="2" s="1"/>
  <c r="J15" i="2"/>
  <c r="G15" i="2"/>
  <c r="D15" i="2"/>
  <c r="B15" i="2"/>
  <c r="W13" i="2"/>
  <c r="T13" i="2"/>
  <c r="Q13" i="2"/>
  <c r="M13" i="2"/>
  <c r="J13" i="2"/>
  <c r="G13" i="2"/>
  <c r="D13" i="2"/>
  <c r="B13" i="2"/>
  <c r="E13" i="2" s="1"/>
  <c r="W12" i="2"/>
  <c r="T12" i="2"/>
  <c r="Q12" i="2"/>
  <c r="M12" i="2"/>
  <c r="J12" i="2"/>
  <c r="G12" i="2"/>
  <c r="D12" i="2"/>
  <c r="B12" i="2"/>
  <c r="U12" i="2" s="1"/>
  <c r="T11" i="2"/>
  <c r="Q11" i="2"/>
  <c r="M11" i="2"/>
  <c r="J11" i="2"/>
  <c r="G11" i="2"/>
  <c r="D11" i="2"/>
  <c r="B11" i="2"/>
  <c r="K11" i="2" s="1"/>
  <c r="B10" i="2"/>
  <c r="V4" i="2"/>
  <c r="S4" i="2"/>
  <c r="P4" i="2"/>
  <c r="I4" i="2"/>
  <c r="F4" i="2"/>
  <c r="C4" i="2"/>
  <c r="B16" i="1"/>
  <c r="C13" i="1"/>
  <c r="C12" i="1"/>
  <c r="C11" i="1"/>
  <c r="C10" i="1"/>
  <c r="C9" i="1"/>
  <c r="B6" i="1"/>
  <c r="B5" i="1"/>
  <c r="B4" i="1"/>
  <c r="B3" i="1"/>
  <c r="B2" i="1"/>
  <c r="E12" i="2" l="1"/>
  <c r="E15" i="2"/>
  <c r="N16" i="2"/>
  <c r="E27" i="2"/>
  <c r="R41" i="2"/>
  <c r="F80" i="2"/>
  <c r="E11" i="2"/>
  <c r="R12" i="2"/>
  <c r="H11" i="2"/>
  <c r="R11" i="2"/>
  <c r="E17" i="2"/>
  <c r="E18" i="2"/>
  <c r="O24" i="2"/>
  <c r="O25" i="2"/>
  <c r="H26" i="2"/>
  <c r="U26" i="2"/>
  <c r="E28" i="2"/>
  <c r="H30" i="2"/>
  <c r="U33" i="2"/>
  <c r="K35" i="2"/>
  <c r="U11" i="2"/>
  <c r="K12" i="2"/>
  <c r="X12" i="2"/>
  <c r="K13" i="2"/>
  <c r="U15" i="2"/>
  <c r="U17" i="2"/>
  <c r="R18" i="2"/>
  <c r="R28" i="2"/>
  <c r="N31" i="2"/>
  <c r="N35" i="2"/>
  <c r="K36" i="2"/>
  <c r="J62" i="2"/>
  <c r="J64" i="2" s="1"/>
  <c r="C65" i="2"/>
  <c r="U13" i="2"/>
  <c r="E16" i="2"/>
  <c r="K17" i="2"/>
  <c r="U19" i="2"/>
  <c r="U20" i="2"/>
  <c r="U21" i="2"/>
  <c r="U22" i="2"/>
  <c r="H23" i="2"/>
  <c r="E24" i="2"/>
  <c r="E25" i="2"/>
  <c r="E26" i="2"/>
  <c r="R27" i="2"/>
  <c r="E29" i="2"/>
  <c r="E33" i="2"/>
  <c r="R34" i="2"/>
  <c r="E36" i="2"/>
  <c r="K37" i="2"/>
  <c r="U37" i="2"/>
  <c r="O38" i="2"/>
  <c r="U39" i="2"/>
  <c r="U40" i="2"/>
  <c r="H41" i="2"/>
  <c r="U43" i="2"/>
  <c r="O45" i="2"/>
  <c r="N24" i="2"/>
  <c r="U25" i="2"/>
  <c r="O26" i="2"/>
  <c r="N26" i="2" s="1"/>
  <c r="U31" i="2"/>
  <c r="R36" i="2"/>
  <c r="E37" i="2"/>
  <c r="K43" i="2"/>
  <c r="X43" i="2"/>
  <c r="X44" i="2"/>
  <c r="R13" i="2"/>
  <c r="N13" i="2"/>
  <c r="X26" i="2"/>
  <c r="H13" i="2"/>
  <c r="U16" i="2"/>
  <c r="R17" i="2"/>
  <c r="N19" i="2"/>
  <c r="N20" i="2"/>
  <c r="N21" i="2"/>
  <c r="N22" i="2"/>
  <c r="H24" i="2"/>
  <c r="H25" i="2"/>
  <c r="R26" i="2"/>
  <c r="U27" i="2"/>
  <c r="O27" i="2"/>
  <c r="N27" i="2" s="1"/>
  <c r="O30" i="2"/>
  <c r="X31" i="2"/>
  <c r="N33" i="2"/>
  <c r="X33" i="2"/>
  <c r="U36" i="2"/>
  <c r="H37" i="2"/>
  <c r="E44" i="2"/>
  <c r="N45" i="2"/>
  <c r="F65" i="2"/>
  <c r="C80" i="2"/>
  <c r="S80" i="2"/>
  <c r="X13" i="2"/>
  <c r="X15" i="2"/>
  <c r="R15" i="2"/>
  <c r="K15" i="2"/>
  <c r="K16" i="2"/>
  <c r="K19" i="2"/>
  <c r="E19" i="2"/>
  <c r="R19" i="2"/>
  <c r="K20" i="2"/>
  <c r="E20" i="2"/>
  <c r="R20" i="2"/>
  <c r="K21" i="2"/>
  <c r="E21" i="2"/>
  <c r="R21" i="2"/>
  <c r="K22" i="2"/>
  <c r="E22" i="2"/>
  <c r="R22" i="2"/>
  <c r="X23" i="2"/>
  <c r="R23" i="2"/>
  <c r="K23" i="2"/>
  <c r="E23" i="2"/>
  <c r="O29" i="2"/>
  <c r="N29" i="2" s="1"/>
  <c r="R29" i="2"/>
  <c r="X30" i="2"/>
  <c r="E31" i="2"/>
  <c r="K34" i="2"/>
  <c r="N34" i="2"/>
  <c r="O36" i="2"/>
  <c r="N36" i="2" s="1"/>
  <c r="X37" i="2"/>
  <c r="H38" i="2"/>
  <c r="K39" i="2"/>
  <c r="N39" i="2"/>
  <c r="H44" i="2"/>
  <c r="U44" i="2"/>
  <c r="T58" i="2"/>
  <c r="S58" i="2"/>
  <c r="N11" i="2"/>
  <c r="M55" i="2"/>
  <c r="M65" i="2" s="1"/>
  <c r="O28" i="2"/>
  <c r="N28" i="2" s="1"/>
  <c r="H28" i="2"/>
  <c r="H29" i="2"/>
  <c r="H32" i="2"/>
  <c r="R32" i="2"/>
  <c r="C16" i="1"/>
  <c r="D12" i="1" s="1"/>
  <c r="O19" i="2"/>
  <c r="O20" i="2"/>
  <c r="O21" i="2"/>
  <c r="O22" i="2"/>
  <c r="O23" i="2"/>
  <c r="N23" i="2" s="1"/>
  <c r="K32" i="2"/>
  <c r="E35" i="2"/>
  <c r="O35" i="2"/>
  <c r="H35" i="2"/>
  <c r="O40" i="2"/>
  <c r="N40" i="2" s="1"/>
  <c r="H40" i="2"/>
  <c r="E43" i="2"/>
  <c r="H43" i="2"/>
  <c r="H15" i="2"/>
  <c r="O15" i="2"/>
  <c r="H16" i="2"/>
  <c r="O16" i="2"/>
  <c r="O18" i="2"/>
  <c r="N18" i="2" s="1"/>
  <c r="H18" i="2"/>
  <c r="H19" i="2"/>
  <c r="X19" i="2"/>
  <c r="H20" i="2"/>
  <c r="X20" i="2"/>
  <c r="H21" i="2"/>
  <c r="X21" i="2"/>
  <c r="H22" i="2"/>
  <c r="X22" i="2"/>
  <c r="X24" i="2"/>
  <c r="R24" i="2"/>
  <c r="K24" i="2"/>
  <c r="X25" i="2"/>
  <c r="R25" i="2"/>
  <c r="K25" i="2"/>
  <c r="K26" i="2"/>
  <c r="K27" i="2"/>
  <c r="X29" i="2"/>
  <c r="U30" i="2"/>
  <c r="K30" i="2"/>
  <c r="N30" i="2"/>
  <c r="H31" i="2"/>
  <c r="K31" i="2"/>
  <c r="H34" i="2"/>
  <c r="R35" i="2"/>
  <c r="N44" i="2"/>
  <c r="K38" i="2"/>
  <c r="E39" i="2"/>
  <c r="X39" i="2"/>
  <c r="X40" i="2"/>
  <c r="K41" i="2"/>
  <c r="U41" i="2"/>
  <c r="R45" i="2"/>
  <c r="X17" i="2"/>
  <c r="K29" i="2"/>
  <c r="U32" i="2"/>
  <c r="H33" i="2"/>
  <c r="O33" i="2"/>
  <c r="U34" i="2"/>
  <c r="U35" i="2"/>
  <c r="X36" i="2"/>
  <c r="R37" i="2"/>
  <c r="E38" i="2"/>
  <c r="N38" i="2"/>
  <c r="U38" i="2"/>
  <c r="H39" i="2"/>
  <c r="O39" i="2"/>
  <c r="X41" i="2"/>
  <c r="R43" i="2"/>
  <c r="K44" i="2"/>
  <c r="K45" i="2"/>
  <c r="U45" i="2"/>
  <c r="O37" i="2"/>
  <c r="R38" i="2"/>
  <c r="R44" i="2"/>
  <c r="H12" i="2"/>
  <c r="N12" i="2"/>
  <c r="X16" i="2"/>
  <c r="X56" i="2" s="1"/>
  <c r="H17" i="2"/>
  <c r="N17" i="2"/>
  <c r="H27" i="2"/>
  <c r="U29" i="2"/>
  <c r="R31" i="2"/>
  <c r="E32" i="2"/>
  <c r="O32" i="2"/>
  <c r="N32" i="2" s="1"/>
  <c r="X32" i="2"/>
  <c r="K33" i="2"/>
  <c r="R33" i="2"/>
  <c r="E34" i="2"/>
  <c r="O34" i="2"/>
  <c r="X34" i="2"/>
  <c r="X35" i="2"/>
  <c r="H36" i="2"/>
  <c r="X38" i="2"/>
  <c r="R39" i="2"/>
  <c r="E40" i="2"/>
  <c r="K40" i="2"/>
  <c r="R40" i="2"/>
  <c r="E41" i="2"/>
  <c r="E45" i="2"/>
  <c r="X45" i="2"/>
  <c r="U27" i="4"/>
  <c r="T37" i="4"/>
  <c r="T35" i="4"/>
  <c r="T31" i="4"/>
  <c r="T33" i="4"/>
  <c r="E38" i="4"/>
  <c r="J38" i="4"/>
  <c r="K38" i="4" s="1"/>
  <c r="F43" i="4"/>
  <c r="E3" i="4"/>
  <c r="G3" i="4" s="1"/>
  <c r="F38" i="4"/>
  <c r="R56" i="2" l="1"/>
  <c r="N56" i="2" s="1"/>
  <c r="I58" i="2"/>
  <c r="E39" i="4"/>
  <c r="J39" i="4" s="1"/>
  <c r="D47" i="4" s="1"/>
  <c r="K56" i="2"/>
  <c r="H56" i="2" s="1"/>
  <c r="M62" i="2"/>
  <c r="M63" i="2" s="1"/>
  <c r="W62" i="2" s="1"/>
  <c r="T60" i="2"/>
  <c r="S60" i="2"/>
  <c r="J81" i="2"/>
  <c r="G81" i="2" s="1"/>
  <c r="G86" i="2" s="1"/>
  <c r="U56" i="2"/>
  <c r="I60" i="2"/>
  <c r="U58" i="2" s="1"/>
  <c r="D13" i="1"/>
  <c r="D11" i="1"/>
  <c r="D9" i="1"/>
  <c r="G20" i="1"/>
  <c r="V27" i="4"/>
  <c r="U31" i="4"/>
  <c r="U37" i="4"/>
  <c r="U35" i="4"/>
  <c r="U33" i="4"/>
  <c r="D10" i="1"/>
  <c r="D46" i="4"/>
  <c r="H3" i="4"/>
  <c r="E42" i="4"/>
  <c r="W27" i="4" l="1"/>
  <c r="V33" i="4"/>
  <c r="V37" i="4"/>
  <c r="V31" i="4"/>
  <c r="V35" i="4"/>
  <c r="E56" i="2"/>
  <c r="G62" i="2"/>
  <c r="E43" i="4"/>
  <c r="E44" i="4" s="1"/>
  <c r="G42" i="4"/>
  <c r="G43" i="4" s="1"/>
  <c r="G44" i="4" s="1"/>
  <c r="X27" i="4" l="1"/>
  <c r="W37" i="4"/>
  <c r="W35" i="4"/>
  <c r="W33" i="4"/>
  <c r="W31" i="4"/>
  <c r="D62" i="2"/>
  <c r="G64" i="2"/>
  <c r="E46" i="4"/>
  <c r="G46" i="4" s="1"/>
  <c r="U60" i="2" l="1"/>
  <c r="T62" i="2" s="1"/>
  <c r="D81" i="2"/>
  <c r="D86" i="2" s="1"/>
  <c r="Y27" i="4"/>
  <c r="X37" i="4"/>
  <c r="X35" i="4"/>
  <c r="X31" i="4"/>
  <c r="X33" i="4"/>
  <c r="E47" i="4"/>
  <c r="G47" i="4" s="1"/>
  <c r="Z27" i="4" l="1"/>
  <c r="Y31" i="4"/>
  <c r="Y35" i="4"/>
  <c r="Y33" i="4"/>
  <c r="Y37" i="4"/>
  <c r="Q62" i="2"/>
  <c r="Q81" i="2" s="1"/>
  <c r="T81" i="2"/>
  <c r="AA27" i="4" l="1"/>
  <c r="Z33" i="4"/>
  <c r="Z35" i="4"/>
  <c r="Z31" i="4"/>
  <c r="Z37" i="4"/>
  <c r="AA31" i="4" l="1"/>
  <c r="AA37" i="4"/>
  <c r="AA35" i="4"/>
  <c r="AA33" i="4"/>
  <c r="J86" i="2"/>
  <c r="D88" i="2"/>
  <c r="T86" i="2"/>
  <c r="Q86" i="2"/>
  <c r="N88" i="2" s="1"/>
  <c r="N89" i="2" s="1"/>
  <c r="N90" i="2" s="1"/>
  <c r="P90" i="2" s="1"/>
  <c r="C20" i="1"/>
  <c r="D20" i="1"/>
  <c r="E20" i="1" s="1"/>
  <c r="C3" i="1"/>
  <c r="D3" i="1" s="1"/>
  <c r="S92" i="2"/>
  <c r="T93" i="2"/>
  <c r="P92" i="2"/>
  <c r="Q93" i="2" s="1"/>
  <c r="Q98" i="2" s="1"/>
  <c r="I92" i="2"/>
  <c r="J93" i="2" s="1"/>
  <c r="J98" i="2" s="1"/>
  <c r="F92" i="2"/>
  <c r="E12" i="1"/>
  <c r="F12" i="1"/>
  <c r="E10" i="1"/>
  <c r="F10" i="1" s="1"/>
  <c r="E9" i="1"/>
  <c r="F9" i="1" s="1"/>
  <c r="C6" i="1"/>
  <c r="D6" i="1" s="1"/>
  <c r="E13" i="1"/>
  <c r="F13" i="1"/>
  <c r="H20" i="1"/>
  <c r="I20" i="1" s="1"/>
  <c r="J20" i="1" s="1"/>
  <c r="C2" i="1"/>
  <c r="D2" i="1" s="1"/>
  <c r="C5" i="1"/>
  <c r="D5" i="1" s="1"/>
  <c r="E11" i="1"/>
  <c r="F11" i="1"/>
  <c r="C4" i="1"/>
  <c r="D4" i="1" s="1"/>
  <c r="T98" i="2"/>
  <c r="C92" i="2"/>
  <c r="D93" i="2" s="1"/>
  <c r="D98" i="2" s="1"/>
  <c r="G93" i="2"/>
  <c r="G98" i="2" s="1"/>
  <c r="D89" i="2"/>
  <c r="D90" i="2"/>
  <c r="F90" i="2" s="1"/>
  <c r="N100" i="2" l="1"/>
  <c r="N101" i="2" s="1"/>
  <c r="N102" i="2" s="1"/>
  <c r="P102" i="2" s="1"/>
  <c r="D100" i="2"/>
  <c r="D101" i="2" l="1"/>
  <c r="D102" i="2" s="1"/>
  <c r="F102" i="2" s="1"/>
</calcChain>
</file>

<file path=xl/sharedStrings.xml><?xml version="1.0" encoding="utf-8"?>
<sst xmlns="http://schemas.openxmlformats.org/spreadsheetml/2006/main" count="437" uniqueCount="160">
  <si>
    <t>Moyenne</t>
  </si>
  <si>
    <t>NUIT</t>
  </si>
  <si>
    <t>BI-JOUR</t>
  </si>
  <si>
    <t>BI-NUIT</t>
  </si>
  <si>
    <t>Production</t>
  </si>
  <si>
    <t>RELEVE 2010</t>
  </si>
  <si>
    <t>DEBUT CONTRAT BELPOWER</t>
  </si>
  <si>
    <t>ESTIMATION SUR 365 JOURS</t>
  </si>
  <si>
    <t>Année</t>
  </si>
  <si>
    <t>Nb de jours / chauffe</t>
  </si>
  <si>
    <t xml:space="preserve">Nb de jours </t>
  </si>
  <si>
    <t>Espéré</t>
  </si>
  <si>
    <t>Jours</t>
  </si>
  <si>
    <t>GITE SEUL</t>
  </si>
  <si>
    <t>Non connu</t>
  </si>
  <si>
    <t>ESTIMATION SUR UN AN</t>
  </si>
  <si>
    <t>Année précédente</t>
  </si>
  <si>
    <t>RELEVE ANNUEL</t>
  </si>
  <si>
    <t>Calcul prévisionnel du coût annuel</t>
  </si>
  <si>
    <t>IDEG distribution</t>
  </si>
  <si>
    <t>IDEG Transport</t>
  </si>
  <si>
    <t>Cotisation fédérale</t>
  </si>
  <si>
    <t>Cotisation énergie</t>
  </si>
  <si>
    <t>Redev. Raccord.</t>
  </si>
  <si>
    <t>Coût au kWh</t>
  </si>
  <si>
    <t>BELPOWER</t>
  </si>
  <si>
    <t>Coût contrat</t>
  </si>
  <si>
    <t xml:space="preserve"> + origine verte</t>
  </si>
  <si>
    <t>Total électricité</t>
  </si>
  <si>
    <t>Prix annuel électricité</t>
  </si>
  <si>
    <t>Abonnement Belpower</t>
  </si>
  <si>
    <t>Locat.compteur IDEG</t>
  </si>
  <si>
    <t>Total compteurs</t>
  </si>
  <si>
    <t>Total hors TVA</t>
  </si>
  <si>
    <t>Total général</t>
  </si>
  <si>
    <t>TVA 21%</t>
  </si>
  <si>
    <t>TOTAL TVAC</t>
  </si>
  <si>
    <t>soit</t>
  </si>
  <si>
    <t>par mois (avance réelle = 213,02 € TVAC</t>
  </si>
  <si>
    <t>Chauffage du 01/11 au 15/05</t>
  </si>
  <si>
    <t>Total électricité MCS</t>
  </si>
  <si>
    <t xml:space="preserve"> + utilisation hors chauffage</t>
  </si>
  <si>
    <t>Nb de jrs / Hors Gel</t>
  </si>
  <si>
    <t>par mois (avance réelle = 87,36 € TVAC</t>
  </si>
  <si>
    <t>En fin de saison</t>
  </si>
  <si>
    <t>remettre moyenne</t>
  </si>
  <si>
    <t>sur 365 jours</t>
  </si>
  <si>
    <t>Consommé depuis le relevé du 02/09/2010</t>
  </si>
  <si>
    <t>Quotas</t>
  </si>
  <si>
    <t>PHV</t>
  </si>
  <si>
    <t>A payer</t>
  </si>
  <si>
    <t>Tot.réalisé</t>
  </si>
  <si>
    <t>en fin année</t>
  </si>
  <si>
    <t>sur base moyenne</t>
  </si>
  <si>
    <t>Tot.année</t>
  </si>
  <si>
    <t>Reste …</t>
  </si>
  <si>
    <t>à produire</t>
  </si>
  <si>
    <t>utilisé</t>
  </si>
  <si>
    <t>(ann.av.)</t>
  </si>
  <si>
    <t>Réel -&gt;</t>
  </si>
  <si>
    <t>DÉJÀ CONSOMME</t>
  </si>
  <si>
    <t>PREVISION</t>
  </si>
  <si>
    <t>Total consommé     sur la semaine</t>
  </si>
  <si>
    <t>26 semaines de chauffe (1/11 au 26/04)</t>
  </si>
  <si>
    <t>26 semaines sans chauff.</t>
  </si>
  <si>
    <t>Total</t>
  </si>
  <si>
    <t>Boiler</t>
  </si>
  <si>
    <t>Sans tenir compte du solaire …</t>
  </si>
  <si>
    <t>RELEVE</t>
  </si>
  <si>
    <t>BOILER</t>
  </si>
  <si>
    <t>de Lu à Ve</t>
  </si>
  <si>
    <t>Sa et Di</t>
  </si>
  <si>
    <t>semaine</t>
  </si>
  <si>
    <t>TOTAL bi-nuit</t>
  </si>
  <si>
    <t xml:space="preserve"> / jour</t>
  </si>
  <si>
    <t>solaire</t>
  </si>
  <si>
    <t>Analyse bi-horaire NUIT sur une semaine</t>
  </si>
  <si>
    <t>(du 25-07 au 01-08)</t>
  </si>
  <si>
    <t>total</t>
  </si>
  <si>
    <t>jour + solaire</t>
  </si>
  <si>
    <t>nuit + solaire</t>
  </si>
  <si>
    <t xml:space="preserve">Total consommé sur la semaine </t>
  </si>
  <si>
    <t>Compteurs</t>
  </si>
  <si>
    <t>Solaire</t>
  </si>
  <si>
    <t>Par jour</t>
  </si>
  <si>
    <t>Par an</t>
  </si>
  <si>
    <t>Bi-jour</t>
  </si>
  <si>
    <t>Bi-nuit</t>
  </si>
  <si>
    <t>Sur base des ratios 'jour' / 'nuit' ci-dessus</t>
  </si>
  <si>
    <t>2010/2011</t>
  </si>
  <si>
    <t>10 mois</t>
  </si>
  <si>
    <t>12 mois</t>
  </si>
  <si>
    <t>(du 02-08 au 08-08)</t>
  </si>
  <si>
    <t>kW</t>
  </si>
  <si>
    <t>Cumul</t>
  </si>
  <si>
    <t>Mensuel</t>
  </si>
  <si>
    <t>83004</t>
  </si>
  <si>
    <t>gain / mois</t>
  </si>
  <si>
    <t>2010-2011</t>
  </si>
  <si>
    <t>2011-2012</t>
  </si>
  <si>
    <t>EXCLUSIF NUIT</t>
  </si>
  <si>
    <t>48698</t>
  </si>
  <si>
    <t>2011/2012</t>
  </si>
  <si>
    <t>Relevé 02/09/2010</t>
  </si>
  <si>
    <t>Relevé 05/07/2011</t>
  </si>
  <si>
    <t xml:space="preserve"> = début contrat BELPOWER</t>
  </si>
  <si>
    <t>MCS - BI-JOUR</t>
  </si>
  <si>
    <t>MCS - BI-NUIT</t>
  </si>
  <si>
    <t>6708</t>
  </si>
  <si>
    <t>???</t>
  </si>
  <si>
    <t>Consommé :</t>
  </si>
  <si>
    <t xml:space="preserve">   soit</t>
  </si>
  <si>
    <t xml:space="preserve"> / an</t>
  </si>
  <si>
    <t>Coût</t>
  </si>
  <si>
    <t>Impôts</t>
  </si>
  <si>
    <t>Solde</t>
  </si>
  <si>
    <t>Gain</t>
  </si>
  <si>
    <t>kW / an</t>
  </si>
  <si>
    <t xml:space="preserve"> € / an</t>
  </si>
  <si>
    <t>Années</t>
  </si>
  <si>
    <t>Electricité</t>
  </si>
  <si>
    <t>Certificats</t>
  </si>
  <si>
    <t>Gain total</t>
  </si>
  <si>
    <t>Argent placé</t>
  </si>
  <si>
    <t>Rendement photovoltaïque 2</t>
  </si>
  <si>
    <t>Consommation boiler seul</t>
  </si>
  <si>
    <t xml:space="preserve"> = &gt; 60% de la consommation en bihoraire-nuit</t>
  </si>
  <si>
    <t>à 2% net</t>
  </si>
  <si>
    <t>à 3% net</t>
  </si>
  <si>
    <t>à 4% net</t>
  </si>
  <si>
    <t>à 5% net</t>
  </si>
  <si>
    <t>Relevé 05/07/2012</t>
  </si>
  <si>
    <t>2012/2013</t>
  </si>
  <si>
    <t>2013/2014</t>
  </si>
  <si>
    <t>Relevé 05/07/2013</t>
  </si>
  <si>
    <t>Conso actuelle</t>
  </si>
  <si>
    <t>BI-HORAIRE JOUR</t>
  </si>
  <si>
    <t>BI-HORAIRE NUIT</t>
  </si>
  <si>
    <t>Nouvelle proposition BELPOWER</t>
  </si>
  <si>
    <t>Relevé 23/06/2014</t>
  </si>
  <si>
    <t>2014/2015</t>
  </si>
  <si>
    <t>Relevé 05/07/2014</t>
  </si>
  <si>
    <t>En cours …</t>
  </si>
  <si>
    <r>
      <t>Relevé 23/</t>
    </r>
    <r>
      <rPr>
        <sz val="11"/>
        <color rgb="FFFF0000"/>
        <rFont val="Calibri"/>
        <family val="2"/>
        <scheme val="minor"/>
      </rPr>
      <t>06</t>
    </r>
    <r>
      <rPr>
        <sz val="11"/>
        <color theme="1"/>
        <rFont val="Calibri"/>
        <family val="2"/>
        <scheme val="minor"/>
      </rPr>
      <t>/2014</t>
    </r>
  </si>
  <si>
    <t>2015/2016</t>
  </si>
  <si>
    <t>RelevéELECTRABEL 02/09/2015</t>
  </si>
  <si>
    <t>mercredi</t>
  </si>
  <si>
    <t>mardi</t>
  </si>
  <si>
    <t>lundi</t>
  </si>
  <si>
    <t>jeudi</t>
  </si>
  <si>
    <t>vendredi</t>
  </si>
  <si>
    <t>samedi</t>
  </si>
  <si>
    <t>dimanche</t>
  </si>
  <si>
    <t xml:space="preserve">sur le mois ± </t>
  </si>
  <si>
    <t>RelevéELECTRABEL22/08/20126</t>
  </si>
  <si>
    <t>RelevéELECTRABEL 22/08/2016</t>
  </si>
  <si>
    <t>Relevé 22/08/2016</t>
  </si>
  <si>
    <t>Relevé 02/09/2015</t>
  </si>
  <si>
    <t>Relevé22/08/2016</t>
  </si>
  <si>
    <t>444444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</si>
</sst>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\ #,##0.00;[Red]&quot;€&quot;\ \-#,##0.00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_-* #,##0.00\ [$€-40C]_-;\-* #,##0.00\ [$€-40C]_-;_-* &quot;-&quot;??\ [$€-40C]_-;_-@_-"/>
    <numFmt numFmtId="168" formatCode="0.000000"/>
    <numFmt numFmtId="169" formatCode="0_ ;\-0\ "/>
    <numFmt numFmtId="170" formatCode="#,##0.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45">
    <xf numFmtId="0" fontId="0" fillId="0" borderId="0" xfId="0"/>
    <xf numFmtId="167" fontId="2" fillId="0" borderId="1" xfId="1" applyNumberFormat="1" applyFont="1" applyBorder="1" applyAlignment="1">
      <alignment horizontal="center" wrapText="1"/>
    </xf>
    <xf numFmtId="167" fontId="2" fillId="0" borderId="2" xfId="1" applyNumberFormat="1" applyFont="1" applyBorder="1" applyAlignment="1">
      <alignment wrapText="1"/>
    </xf>
    <xf numFmtId="167" fontId="2" fillId="0" borderId="2" xfId="1" applyNumberFormat="1" applyFont="1" applyBorder="1" applyAlignment="1">
      <alignment horizontal="center" wrapText="1"/>
    </xf>
    <xf numFmtId="167" fontId="0" fillId="0" borderId="0" xfId="0" applyNumberFormat="1"/>
    <xf numFmtId="10" fontId="0" fillId="0" borderId="0" xfId="2" applyNumberFormat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7" fontId="2" fillId="0" borderId="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0" fillId="0" borderId="0" xfId="0" applyFont="1"/>
    <xf numFmtId="0" fontId="0" fillId="2" borderId="0" xfId="0" applyFont="1" applyFill="1" applyBorder="1"/>
    <xf numFmtId="1" fontId="1" fillId="2" borderId="0" xfId="2" applyNumberFormat="1" applyFont="1" applyFill="1" applyBorder="1"/>
    <xf numFmtId="1" fontId="9" fillId="4" borderId="0" xfId="2" applyNumberFormat="1" applyFont="1" applyFill="1" applyBorder="1"/>
    <xf numFmtId="1" fontId="5" fillId="5" borderId="0" xfId="2" applyNumberFormat="1" applyFont="1" applyFill="1" applyBorder="1"/>
    <xf numFmtId="1" fontId="9" fillId="5" borderId="0" xfId="2" applyNumberFormat="1" applyFont="1" applyFill="1" applyBorder="1"/>
    <xf numFmtId="1" fontId="11" fillId="5" borderId="0" xfId="2" applyNumberFormat="1" applyFont="1" applyFill="1" applyBorder="1"/>
    <xf numFmtId="1" fontId="5" fillId="3" borderId="0" xfId="2" applyNumberFormat="1" applyFont="1" applyFill="1" applyBorder="1"/>
    <xf numFmtId="1" fontId="9" fillId="3" borderId="0" xfId="2" applyNumberFormat="1" applyFont="1" applyFill="1" applyBorder="1"/>
    <xf numFmtId="1" fontId="9" fillId="2" borderId="0" xfId="2" applyNumberFormat="1" applyFont="1" applyFill="1" applyBorder="1"/>
    <xf numFmtId="2" fontId="9" fillId="4" borderId="0" xfId="2" applyNumberFormat="1" applyFont="1" applyFill="1" applyBorder="1"/>
    <xf numFmtId="1" fontId="11" fillId="4" borderId="0" xfId="2" applyNumberFormat="1" applyFont="1" applyFill="1" applyBorder="1"/>
    <xf numFmtId="1" fontId="11" fillId="3" borderId="0" xfId="2" applyNumberFormat="1" applyFont="1" applyFill="1" applyBorder="1"/>
    <xf numFmtId="0" fontId="3" fillId="2" borderId="0" xfId="0" applyFont="1" applyFill="1" applyBorder="1"/>
    <xf numFmtId="1" fontId="1" fillId="7" borderId="0" xfId="2" applyNumberFormat="1" applyFont="1" applyFill="1" applyBorder="1"/>
    <xf numFmtId="1" fontId="5" fillId="7" borderId="0" xfId="2" applyNumberFormat="1" applyFont="1" applyFill="1" applyBorder="1"/>
    <xf numFmtId="1" fontId="9" fillId="7" borderId="0" xfId="2" applyNumberFormat="1" applyFont="1" applyFill="1" applyBorder="1"/>
    <xf numFmtId="1" fontId="0" fillId="2" borderId="0" xfId="0" applyNumberFormat="1" applyFill="1" applyBorder="1"/>
    <xf numFmtId="1" fontId="0" fillId="4" borderId="7" xfId="0" applyNumberFormat="1" applyFont="1" applyFill="1" applyBorder="1"/>
    <xf numFmtId="2" fontId="9" fillId="4" borderId="8" xfId="2" applyNumberFormat="1" applyFont="1" applyFill="1" applyBorder="1"/>
    <xf numFmtId="1" fontId="8" fillId="4" borderId="7" xfId="0" applyNumberFormat="1" applyFont="1" applyFill="1" applyBorder="1"/>
    <xf numFmtId="2" fontId="11" fillId="4" borderId="8" xfId="2" applyNumberFormat="1" applyFont="1" applyFill="1" applyBorder="1"/>
    <xf numFmtId="1" fontId="10" fillId="4" borderId="7" xfId="0" applyNumberFormat="1" applyFont="1" applyFill="1" applyBorder="1"/>
    <xf numFmtId="1" fontId="14" fillId="4" borderId="7" xfId="0" applyNumberFormat="1" applyFont="1" applyFill="1" applyBorder="1"/>
    <xf numFmtId="1" fontId="0" fillId="4" borderId="7" xfId="0" applyNumberFormat="1" applyFill="1" applyBorder="1"/>
    <xf numFmtId="1" fontId="9" fillId="4" borderId="8" xfId="2" applyNumberFormat="1" applyFont="1" applyFill="1" applyBorder="1"/>
    <xf numFmtId="1" fontId="1" fillId="3" borderId="7" xfId="2" applyNumberFormat="1" applyFont="1" applyFill="1" applyBorder="1"/>
    <xf numFmtId="2" fontId="9" fillId="3" borderId="8" xfId="2" applyNumberFormat="1" applyFont="1" applyFill="1" applyBorder="1"/>
    <xf numFmtId="2" fontId="11" fillId="3" borderId="8" xfId="2" applyNumberFormat="1" applyFont="1" applyFill="1" applyBorder="1"/>
    <xf numFmtId="1" fontId="14" fillId="3" borderId="7" xfId="2" applyNumberFormat="1" applyFont="1" applyFill="1" applyBorder="1"/>
    <xf numFmtId="2" fontId="9" fillId="7" borderId="8" xfId="2" applyNumberFormat="1" applyFont="1" applyFill="1" applyBorder="1"/>
    <xf numFmtId="1" fontId="0" fillId="7" borderId="7" xfId="0" applyNumberFormat="1" applyFill="1" applyBorder="1"/>
    <xf numFmtId="1" fontId="9" fillId="7" borderId="8" xfId="2" applyNumberFormat="1" applyFont="1" applyFill="1" applyBorder="1"/>
    <xf numFmtId="1" fontId="0" fillId="5" borderId="7" xfId="0" applyNumberFormat="1" applyFont="1" applyFill="1" applyBorder="1"/>
    <xf numFmtId="2" fontId="9" fillId="5" borderId="8" xfId="2" applyNumberFormat="1" applyFont="1" applyFill="1" applyBorder="1"/>
    <xf numFmtId="2" fontId="11" fillId="5" borderId="8" xfId="2" applyNumberFormat="1" applyFont="1" applyFill="1" applyBorder="1"/>
    <xf numFmtId="1" fontId="14" fillId="5" borderId="7" xfId="0" applyNumberFormat="1" applyFont="1" applyFill="1" applyBorder="1"/>
    <xf numFmtId="1" fontId="0" fillId="5" borderId="7" xfId="0" applyNumberFormat="1" applyFill="1" applyBorder="1"/>
    <xf numFmtId="1" fontId="9" fillId="5" borderId="8" xfId="2" applyNumberFormat="1" applyFont="1" applyFill="1" applyBorder="1"/>
    <xf numFmtId="1" fontId="0" fillId="2" borderId="7" xfId="0" applyNumberFormat="1" applyFont="1" applyFill="1" applyBorder="1"/>
    <xf numFmtId="2" fontId="9" fillId="2" borderId="8" xfId="2" applyNumberFormat="1" applyFont="1" applyFill="1" applyBorder="1"/>
    <xf numFmtId="2" fontId="11" fillId="2" borderId="8" xfId="2" applyNumberFormat="1" applyFont="1" applyFill="1" applyBorder="1"/>
    <xf numFmtId="1" fontId="3" fillId="2" borderId="7" xfId="0" applyNumberFormat="1" applyFont="1" applyFill="1" applyBorder="1"/>
    <xf numFmtId="1" fontId="0" fillId="2" borderId="7" xfId="0" applyNumberFormat="1" applyFill="1" applyBorder="1"/>
    <xf numFmtId="1" fontId="9" fillId="2" borderId="8" xfId="2" applyNumberFormat="1" applyFont="1" applyFill="1" applyBorder="1"/>
    <xf numFmtId="1" fontId="9" fillId="4" borderId="5" xfId="2" applyNumberFormat="1" applyFont="1" applyFill="1" applyBorder="1"/>
    <xf numFmtId="2" fontId="9" fillId="4" borderId="6" xfId="2" applyNumberFormat="1" applyFont="1" applyFill="1" applyBorder="1"/>
    <xf numFmtId="1" fontId="9" fillId="4" borderId="10" xfId="2" applyNumberFormat="1" applyFont="1" applyFill="1" applyBorder="1"/>
    <xf numFmtId="2" fontId="9" fillId="4" borderId="11" xfId="2" applyNumberFormat="1" applyFont="1" applyFill="1" applyBorder="1"/>
    <xf numFmtId="1" fontId="0" fillId="7" borderId="4" xfId="0" applyNumberFormat="1" applyFill="1" applyBorder="1"/>
    <xf numFmtId="1" fontId="9" fillId="7" borderId="5" xfId="2" applyNumberFormat="1" applyFont="1" applyFill="1" applyBorder="1"/>
    <xf numFmtId="2" fontId="9" fillId="7" borderId="6" xfId="2" applyNumberFormat="1" applyFont="1" applyFill="1" applyBorder="1"/>
    <xf numFmtId="1" fontId="0" fillId="5" borderId="4" xfId="0" applyNumberFormat="1" applyFill="1" applyBorder="1"/>
    <xf numFmtId="1" fontId="9" fillId="5" borderId="5" xfId="2" applyNumberFormat="1" applyFont="1" applyFill="1" applyBorder="1"/>
    <xf numFmtId="2" fontId="9" fillId="5" borderId="6" xfId="2" applyNumberFormat="1" applyFont="1" applyFill="1" applyBorder="1"/>
    <xf numFmtId="1" fontId="0" fillId="5" borderId="9" xfId="0" applyNumberFormat="1" applyFill="1" applyBorder="1"/>
    <xf numFmtId="2" fontId="9" fillId="5" borderId="11" xfId="2" applyNumberFormat="1" applyFont="1" applyFill="1" applyBorder="1"/>
    <xf numFmtId="1" fontId="0" fillId="2" borderId="4" xfId="0" applyNumberFormat="1" applyFill="1" applyBorder="1"/>
    <xf numFmtId="1" fontId="9" fillId="2" borderId="5" xfId="2" applyNumberFormat="1" applyFont="1" applyFill="1" applyBorder="1"/>
    <xf numFmtId="2" fontId="9" fillId="2" borderId="6" xfId="2" applyNumberFormat="1" applyFont="1" applyFill="1" applyBorder="1"/>
    <xf numFmtId="1" fontId="0" fillId="2" borderId="9" xfId="0" applyNumberFormat="1" applyFill="1" applyBorder="1"/>
    <xf numFmtId="2" fontId="9" fillId="2" borderId="11" xfId="2" applyNumberFormat="1" applyFont="1" applyFill="1" applyBorder="1"/>
    <xf numFmtId="1" fontId="0" fillId="2" borderId="5" xfId="0" applyNumberFormat="1" applyFont="1" applyFill="1" applyBorder="1"/>
    <xf numFmtId="1" fontId="0" fillId="2" borderId="10" xfId="0" applyNumberFormat="1" applyFont="1" applyFill="1" applyBorder="1"/>
    <xf numFmtId="1" fontId="9" fillId="6" borderId="12" xfId="2" applyNumberFormat="1" applyFont="1" applyFill="1" applyBorder="1"/>
    <xf numFmtId="1" fontId="11" fillId="6" borderId="12" xfId="2" applyNumberFormat="1" applyFont="1" applyFill="1" applyBorder="1"/>
    <xf numFmtId="1" fontId="9" fillId="8" borderId="0" xfId="2" applyNumberFormat="1" applyFont="1" applyFill="1" applyBorder="1"/>
    <xf numFmtId="1" fontId="5" fillId="8" borderId="0" xfId="2" applyNumberFormat="1" applyFont="1" applyFill="1" applyBorder="1"/>
    <xf numFmtId="0" fontId="0" fillId="8" borderId="0" xfId="0" applyFont="1" applyFill="1" applyBorder="1"/>
    <xf numFmtId="1" fontId="11" fillId="8" borderId="0" xfId="0" applyNumberFormat="1" applyFont="1" applyFill="1" applyBorder="1"/>
    <xf numFmtId="1" fontId="6" fillId="8" borderId="0" xfId="0" applyNumberFormat="1" applyFont="1" applyFill="1" applyBorder="1"/>
    <xf numFmtId="1" fontId="11" fillId="8" borderId="0" xfId="2" applyNumberFormat="1" applyFont="1" applyFill="1" applyBorder="1" applyAlignment="1">
      <alignment horizontal="center"/>
    </xf>
    <xf numFmtId="1" fontId="3" fillId="8" borderId="0" xfId="0" applyNumberFormat="1" applyFont="1" applyFill="1" applyBorder="1" applyAlignment="1">
      <alignment horizontal="center"/>
    </xf>
    <xf numFmtId="2" fontId="11" fillId="8" borderId="0" xfId="2" applyNumberFormat="1" applyFont="1" applyFill="1" applyBorder="1" applyAlignment="1">
      <alignment horizontal="center"/>
    </xf>
    <xf numFmtId="1" fontId="3" fillId="8" borderId="0" xfId="2" applyNumberFormat="1" applyFont="1" applyFill="1" applyBorder="1" applyAlignment="1">
      <alignment horizontal="center"/>
    </xf>
    <xf numFmtId="1" fontId="7" fillId="8" borderId="0" xfId="2" applyNumberFormat="1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1" fontId="0" fillId="8" borderId="0" xfId="0" applyNumberFormat="1" applyFont="1" applyFill="1" applyBorder="1"/>
    <xf numFmtId="2" fontId="9" fillId="8" borderId="0" xfId="2" applyNumberFormat="1" applyFont="1" applyFill="1" applyBorder="1"/>
    <xf numFmtId="1" fontId="1" fillId="8" borderId="0" xfId="2" applyNumberFormat="1" applyFont="1" applyFill="1" applyBorder="1"/>
    <xf numFmtId="14" fontId="0" fillId="8" borderId="0" xfId="0" applyNumberFormat="1" applyFont="1" applyFill="1" applyBorder="1"/>
    <xf numFmtId="1" fontId="4" fillId="8" borderId="0" xfId="0" applyNumberFormat="1" applyFont="1" applyFill="1" applyBorder="1"/>
    <xf numFmtId="2" fontId="11" fillId="8" borderId="0" xfId="0" applyNumberFormat="1" applyFont="1" applyFill="1" applyBorder="1"/>
    <xf numFmtId="1" fontId="9" fillId="6" borderId="3" xfId="2" applyNumberFormat="1" applyFont="1" applyFill="1" applyBorder="1" applyAlignment="1">
      <alignment horizontal="center"/>
    </xf>
    <xf numFmtId="1" fontId="9" fillId="6" borderId="7" xfId="2" applyNumberFormat="1" applyFont="1" applyFill="1" applyBorder="1"/>
    <xf numFmtId="1" fontId="10" fillId="4" borderId="16" xfId="0" applyNumberFormat="1" applyFont="1" applyFill="1" applyBorder="1"/>
    <xf numFmtId="1" fontId="9" fillId="4" borderId="17" xfId="2" applyNumberFormat="1" applyFont="1" applyFill="1" applyBorder="1"/>
    <xf numFmtId="2" fontId="9" fillId="4" borderId="18" xfId="2" applyNumberFormat="1" applyFont="1" applyFill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0" fillId="4" borderId="5" xfId="0" applyNumberFormat="1" applyFill="1" applyBorder="1"/>
    <xf numFmtId="1" fontId="0" fillId="4" borderId="10" xfId="0" applyNumberFormat="1" applyFill="1" applyBorder="1"/>
    <xf numFmtId="1" fontId="9" fillId="6" borderId="8" xfId="2" applyNumberFormat="1" applyFont="1" applyFill="1" applyBorder="1"/>
    <xf numFmtId="14" fontId="10" fillId="8" borderId="0" xfId="0" applyNumberFormat="1" applyFont="1" applyFill="1" applyBorder="1"/>
    <xf numFmtId="14" fontId="3" fillId="8" borderId="0" xfId="0" applyNumberFormat="1" applyFont="1" applyFill="1" applyBorder="1"/>
    <xf numFmtId="1" fontId="3" fillId="4" borderId="7" xfId="0" applyNumberFormat="1" applyFont="1" applyFill="1" applyBorder="1"/>
    <xf numFmtId="1" fontId="0" fillId="8" borderId="0" xfId="0" applyNumberFormat="1" applyFill="1" applyBorder="1"/>
    <xf numFmtId="1" fontId="11" fillId="5" borderId="10" xfId="2" applyNumberFormat="1" applyFont="1" applyFill="1" applyBorder="1"/>
    <xf numFmtId="1" fontId="11" fillId="2" borderId="10" xfId="2" applyNumberFormat="1" applyFont="1" applyFill="1" applyBorder="1"/>
    <xf numFmtId="2" fontId="15" fillId="8" borderId="0" xfId="2" applyNumberFormat="1" applyFont="1" applyFill="1" applyBorder="1"/>
    <xf numFmtId="1" fontId="12" fillId="8" borderId="0" xfId="2" applyNumberFormat="1" applyFont="1" applyFill="1" applyBorder="1"/>
    <xf numFmtId="168" fontId="15" fillId="8" borderId="0" xfId="2" applyNumberFormat="1" applyFont="1" applyFill="1" applyBorder="1"/>
    <xf numFmtId="0" fontId="13" fillId="8" borderId="0" xfId="0" applyFont="1" applyFill="1" applyBorder="1"/>
    <xf numFmtId="1" fontId="16" fillId="8" borderId="0" xfId="2" applyNumberFormat="1" applyFont="1" applyFill="1" applyBorder="1"/>
    <xf numFmtId="1" fontId="13" fillId="8" borderId="0" xfId="0" applyNumberFormat="1" applyFont="1" applyFill="1" applyBorder="1"/>
    <xf numFmtId="2" fontId="16" fillId="8" borderId="0" xfId="2" applyNumberFormat="1" applyFont="1" applyFill="1" applyBorder="1"/>
    <xf numFmtId="1" fontId="13" fillId="8" borderId="0" xfId="2" applyNumberFormat="1" applyFont="1" applyFill="1" applyBorder="1"/>
    <xf numFmtId="168" fontId="17" fillId="8" borderId="0" xfId="2" applyNumberFormat="1" applyFont="1" applyFill="1" applyBorder="1"/>
    <xf numFmtId="0" fontId="10" fillId="8" borderId="0" xfId="0" applyFont="1" applyFill="1" applyBorder="1"/>
    <xf numFmtId="168" fontId="12" fillId="8" borderId="0" xfId="0" applyNumberFormat="1" applyFont="1" applyFill="1" applyBorder="1"/>
    <xf numFmtId="1" fontId="15" fillId="8" borderId="0" xfId="2" applyNumberFormat="1" applyFont="1" applyFill="1" applyBorder="1"/>
    <xf numFmtId="0" fontId="12" fillId="8" borderId="0" xfId="0" applyFont="1" applyFill="1" applyBorder="1"/>
    <xf numFmtId="168" fontId="10" fillId="8" borderId="0" xfId="0" applyNumberFormat="1" applyFont="1" applyFill="1" applyBorder="1"/>
    <xf numFmtId="1" fontId="17" fillId="8" borderId="0" xfId="2" applyNumberFormat="1" applyFont="1" applyFill="1" applyBorder="1"/>
    <xf numFmtId="2" fontId="17" fillId="8" borderId="0" xfId="2" applyNumberFormat="1" applyFont="1" applyFill="1" applyBorder="1"/>
    <xf numFmtId="1" fontId="10" fillId="8" borderId="0" xfId="2" applyNumberFormat="1" applyFont="1" applyFill="1" applyBorder="1"/>
    <xf numFmtId="1" fontId="10" fillId="8" borderId="0" xfId="0" applyNumberFormat="1" applyFont="1" applyFill="1" applyBorder="1"/>
    <xf numFmtId="0" fontId="3" fillId="8" borderId="0" xfId="0" applyFont="1" applyFill="1" applyBorder="1"/>
    <xf numFmtId="2" fontId="12" fillId="8" borderId="0" xfId="0" applyNumberFormat="1" applyFont="1" applyFill="1" applyBorder="1"/>
    <xf numFmtId="166" fontId="17" fillId="8" borderId="0" xfId="3" applyFont="1" applyFill="1" applyBorder="1"/>
    <xf numFmtId="168" fontId="10" fillId="8" borderId="3" xfId="0" applyNumberFormat="1" applyFont="1" applyFill="1" applyBorder="1"/>
    <xf numFmtId="2" fontId="10" fillId="8" borderId="0" xfId="0" applyNumberFormat="1" applyFont="1" applyFill="1" applyBorder="1"/>
    <xf numFmtId="2" fontId="17" fillId="8" borderId="0" xfId="1" applyNumberFormat="1" applyFont="1" applyFill="1" applyBorder="1"/>
    <xf numFmtId="4" fontId="17" fillId="8" borderId="0" xfId="2" applyNumberFormat="1" applyFont="1" applyFill="1" applyBorder="1"/>
    <xf numFmtId="0" fontId="10" fillId="9" borderId="4" xfId="0" applyFont="1" applyFill="1" applyBorder="1"/>
    <xf numFmtId="1" fontId="17" fillId="9" borderId="5" xfId="2" applyNumberFormat="1" applyFont="1" applyFill="1" applyBorder="1"/>
    <xf numFmtId="1" fontId="10" fillId="9" borderId="5" xfId="0" applyNumberFormat="1" applyFont="1" applyFill="1" applyBorder="1"/>
    <xf numFmtId="4" fontId="17" fillId="9" borderId="6" xfId="2" applyNumberFormat="1" applyFont="1" applyFill="1" applyBorder="1"/>
    <xf numFmtId="0" fontId="10" fillId="9" borderId="7" xfId="0" applyFont="1" applyFill="1" applyBorder="1"/>
    <xf numFmtId="1" fontId="17" fillId="9" borderId="0" xfId="2" applyNumberFormat="1" applyFont="1" applyFill="1" applyBorder="1"/>
    <xf numFmtId="1" fontId="10" fillId="9" borderId="0" xfId="0" applyNumberFormat="1" applyFont="1" applyFill="1" applyBorder="1"/>
    <xf numFmtId="4" fontId="17" fillId="9" borderId="8" xfId="2" applyNumberFormat="1" applyFont="1" applyFill="1" applyBorder="1"/>
    <xf numFmtId="0" fontId="10" fillId="9" borderId="9" xfId="0" applyFont="1" applyFill="1" applyBorder="1"/>
    <xf numFmtId="1" fontId="17" fillId="9" borderId="10" xfId="2" applyNumberFormat="1" applyFont="1" applyFill="1" applyBorder="1"/>
    <xf numFmtId="1" fontId="10" fillId="9" borderId="10" xfId="0" applyNumberFormat="1" applyFont="1" applyFill="1" applyBorder="1"/>
    <xf numFmtId="4" fontId="17" fillId="9" borderId="11" xfId="2" applyNumberFormat="1" applyFont="1" applyFill="1" applyBorder="1"/>
    <xf numFmtId="2" fontId="13" fillId="8" borderId="0" xfId="2" applyNumberFormat="1" applyFont="1" applyFill="1" applyBorder="1"/>
    <xf numFmtId="1" fontId="0" fillId="4" borderId="0" xfId="0" applyNumberFormat="1" applyFill="1" applyBorder="1"/>
    <xf numFmtId="1" fontId="12" fillId="5" borderId="7" xfId="0" applyNumberFormat="1" applyFont="1" applyFill="1" applyBorder="1"/>
    <xf numFmtId="1" fontId="15" fillId="5" borderId="0" xfId="2" applyNumberFormat="1" applyFont="1" applyFill="1" applyBorder="1"/>
    <xf numFmtId="2" fontId="15" fillId="5" borderId="8" xfId="2" applyNumberFormat="1" applyFont="1" applyFill="1" applyBorder="1"/>
    <xf numFmtId="1" fontId="5" fillId="3" borderId="7" xfId="2" applyNumberFormat="1" applyFont="1" applyFill="1" applyBorder="1"/>
    <xf numFmtId="1" fontId="0" fillId="3" borderId="4" xfId="0" applyNumberFormat="1" applyFill="1" applyBorder="1"/>
    <xf numFmtId="1" fontId="9" fillId="3" borderId="5" xfId="2" applyNumberFormat="1" applyFont="1" applyFill="1" applyBorder="1"/>
    <xf numFmtId="2" fontId="9" fillId="3" borderId="5" xfId="2" applyNumberFormat="1" applyFont="1" applyFill="1" applyBorder="1"/>
    <xf numFmtId="1" fontId="0" fillId="3" borderId="7" xfId="0" applyNumberFormat="1" applyFill="1" applyBorder="1"/>
    <xf numFmtId="2" fontId="9" fillId="3" borderId="0" xfId="2" applyNumberFormat="1" applyFont="1" applyFill="1" applyBorder="1"/>
    <xf numFmtId="1" fontId="0" fillId="3" borderId="9" xfId="0" applyNumberFormat="1" applyFill="1" applyBorder="1"/>
    <xf numFmtId="1" fontId="11" fillId="3" borderId="10" xfId="2" applyNumberFormat="1" applyFont="1" applyFill="1" applyBorder="1"/>
    <xf numFmtId="2" fontId="9" fillId="3" borderId="10" xfId="2" applyNumberFormat="1" applyFont="1" applyFill="1" applyBorder="1"/>
    <xf numFmtId="1" fontId="5" fillId="4" borderId="0" xfId="2" applyNumberFormat="1" applyFont="1" applyFill="1" applyBorder="1"/>
    <xf numFmtId="0" fontId="0" fillId="8" borderId="0" xfId="0" applyFill="1" applyBorder="1"/>
    <xf numFmtId="0" fontId="18" fillId="8" borderId="0" xfId="0" applyFont="1" applyFill="1" applyBorder="1"/>
    <xf numFmtId="10" fontId="0" fillId="8" borderId="0" xfId="2" applyNumberFormat="1" applyFont="1" applyFill="1" applyBorder="1"/>
    <xf numFmtId="1" fontId="18" fillId="8" borderId="0" xfId="0" applyNumberFormat="1" applyFont="1" applyFill="1" applyBorder="1"/>
    <xf numFmtId="10" fontId="18" fillId="8" borderId="0" xfId="2" applyNumberFormat="1" applyFont="1" applyFill="1" applyBorder="1"/>
    <xf numFmtId="2" fontId="11" fillId="8" borderId="0" xfId="2" applyNumberFormat="1" applyFont="1" applyFill="1" applyBorder="1"/>
    <xf numFmtId="1" fontId="9" fillId="8" borderId="5" xfId="2" applyNumberFormat="1" applyFont="1" applyFill="1" applyBorder="1"/>
    <xf numFmtId="1" fontId="11" fillId="7" borderId="0" xfId="2" applyNumberFormat="1" applyFont="1" applyFill="1" applyBorder="1"/>
    <xf numFmtId="1" fontId="0" fillId="8" borderId="5" xfId="0" applyNumberFormat="1" applyFont="1" applyFill="1" applyBorder="1"/>
    <xf numFmtId="2" fontId="9" fillId="8" borderId="5" xfId="2" applyNumberFormat="1" applyFont="1" applyFill="1" applyBorder="1"/>
    <xf numFmtId="1" fontId="3" fillId="10" borderId="13" xfId="2" applyNumberFormat="1" applyFont="1" applyFill="1" applyBorder="1"/>
    <xf numFmtId="1" fontId="7" fillId="10" borderId="14" xfId="2" applyNumberFormat="1" applyFont="1" applyFill="1" applyBorder="1"/>
    <xf numFmtId="2" fontId="11" fillId="10" borderId="14" xfId="2" applyNumberFormat="1" applyFont="1" applyFill="1" applyBorder="1"/>
    <xf numFmtId="1" fontId="3" fillId="10" borderId="14" xfId="0" applyNumberFormat="1" applyFont="1" applyFill="1" applyBorder="1"/>
    <xf numFmtId="2" fontId="9" fillId="10" borderId="15" xfId="2" applyNumberFormat="1" applyFont="1" applyFill="1" applyBorder="1"/>
    <xf numFmtId="1" fontId="11" fillId="8" borderId="0" xfId="2" applyNumberFormat="1" applyFont="1" applyFill="1" applyBorder="1"/>
    <xf numFmtId="1" fontId="0" fillId="2" borderId="0" xfId="0" applyNumberFormat="1" applyFont="1" applyFill="1" applyBorder="1"/>
    <xf numFmtId="2" fontId="9" fillId="2" borderId="8" xfId="2" applyNumberFormat="1" applyFont="1" applyFill="1" applyBorder="1" applyAlignment="1">
      <alignment horizontal="center"/>
    </xf>
    <xf numFmtId="1" fontId="9" fillId="2" borderId="11" xfId="2" applyNumberFormat="1" applyFont="1" applyFill="1" applyBorder="1" applyAlignment="1">
      <alignment horizontal="center"/>
    </xf>
    <xf numFmtId="1" fontId="9" fillId="8" borderId="13" xfId="2" applyNumberFormat="1" applyFont="1" applyFill="1" applyBorder="1"/>
    <xf numFmtId="2" fontId="9" fillId="8" borderId="15" xfId="2" applyNumberFormat="1" applyFont="1" applyFill="1" applyBorder="1"/>
    <xf numFmtId="0" fontId="10" fillId="4" borderId="0" xfId="0" applyFont="1" applyFill="1" applyBorder="1"/>
    <xf numFmtId="1" fontId="17" fillId="4" borderId="0" xfId="2" applyNumberFormat="1" applyFont="1" applyFill="1" applyBorder="1"/>
    <xf numFmtId="168" fontId="10" fillId="4" borderId="3" xfId="0" applyNumberFormat="1" applyFont="1" applyFill="1" applyBorder="1"/>
    <xf numFmtId="2" fontId="17" fillId="4" borderId="0" xfId="2" applyNumberFormat="1" applyFont="1" applyFill="1" applyBorder="1"/>
    <xf numFmtId="1" fontId="10" fillId="4" borderId="0" xfId="2" applyNumberFormat="1" applyFont="1" applyFill="1" applyBorder="1"/>
    <xf numFmtId="0" fontId="13" fillId="4" borderId="0" xfId="0" applyFont="1" applyFill="1" applyBorder="1"/>
    <xf numFmtId="1" fontId="10" fillId="4" borderId="0" xfId="0" applyNumberFormat="1" applyFont="1" applyFill="1" applyBorder="1"/>
    <xf numFmtId="166" fontId="17" fillId="4" borderId="0" xfId="3" applyFont="1" applyFill="1" applyBorder="1"/>
    <xf numFmtId="0" fontId="12" fillId="4" borderId="0" xfId="0" applyFont="1" applyFill="1" applyBorder="1"/>
    <xf numFmtId="1" fontId="16" fillId="4" borderId="0" xfId="2" applyNumberFormat="1" applyFont="1" applyFill="1" applyBorder="1"/>
    <xf numFmtId="2" fontId="12" fillId="4" borderId="0" xfId="0" applyNumberFormat="1" applyFont="1" applyFill="1" applyBorder="1"/>
    <xf numFmtId="2" fontId="16" fillId="4" borderId="0" xfId="2" applyNumberFormat="1" applyFont="1" applyFill="1" applyBorder="1"/>
    <xf numFmtId="1" fontId="13" fillId="4" borderId="0" xfId="0" applyNumberFormat="1" applyFont="1" applyFill="1" applyBorder="1"/>
    <xf numFmtId="0" fontId="0" fillId="4" borderId="0" xfId="0" applyFont="1" applyFill="1" applyBorder="1"/>
    <xf numFmtId="1" fontId="0" fillId="4" borderId="0" xfId="0" applyNumberFormat="1" applyFont="1" applyFill="1" applyBorder="1"/>
    <xf numFmtId="2" fontId="10" fillId="4" borderId="0" xfId="0" applyNumberFormat="1" applyFont="1" applyFill="1" applyBorder="1"/>
    <xf numFmtId="2" fontId="17" fillId="4" borderId="0" xfId="1" applyNumberFormat="1" applyFont="1" applyFill="1" applyBorder="1"/>
    <xf numFmtId="1" fontId="13" fillId="4" borderId="0" xfId="2" applyNumberFormat="1" applyFont="1" applyFill="1" applyBorder="1"/>
    <xf numFmtId="4" fontId="17" fillId="4" borderId="0" xfId="2" applyNumberFormat="1" applyFont="1" applyFill="1" applyBorder="1"/>
    <xf numFmtId="0" fontId="10" fillId="4" borderId="4" xfId="0" applyFont="1" applyFill="1" applyBorder="1"/>
    <xf numFmtId="1" fontId="17" fillId="4" borderId="5" xfId="2" applyNumberFormat="1" applyFont="1" applyFill="1" applyBorder="1"/>
    <xf numFmtId="1" fontId="10" fillId="4" borderId="5" xfId="0" applyNumberFormat="1" applyFont="1" applyFill="1" applyBorder="1"/>
    <xf numFmtId="4" fontId="17" fillId="4" borderId="6" xfId="2" applyNumberFormat="1" applyFont="1" applyFill="1" applyBorder="1"/>
    <xf numFmtId="0" fontId="10" fillId="4" borderId="7" xfId="0" applyFont="1" applyFill="1" applyBorder="1"/>
    <xf numFmtId="4" fontId="17" fillId="4" borderId="8" xfId="2" applyNumberFormat="1" applyFont="1" applyFill="1" applyBorder="1"/>
    <xf numFmtId="0" fontId="10" fillId="4" borderId="9" xfId="0" applyFont="1" applyFill="1" applyBorder="1"/>
    <xf numFmtId="1" fontId="17" fillId="4" borderId="10" xfId="2" applyNumberFormat="1" applyFont="1" applyFill="1" applyBorder="1"/>
    <xf numFmtId="1" fontId="10" fillId="4" borderId="10" xfId="0" applyNumberFormat="1" applyFont="1" applyFill="1" applyBorder="1"/>
    <xf numFmtId="4" fontId="17" fillId="4" borderId="11" xfId="2" applyNumberFormat="1" applyFont="1" applyFill="1" applyBorder="1"/>
    <xf numFmtId="0" fontId="10" fillId="4" borderId="5" xfId="0" applyFont="1" applyFill="1" applyBorder="1"/>
    <xf numFmtId="2" fontId="17" fillId="4" borderId="5" xfId="2" applyNumberFormat="1" applyFont="1" applyFill="1" applyBorder="1"/>
    <xf numFmtId="1" fontId="10" fillId="4" borderId="5" xfId="2" applyNumberFormat="1" applyFont="1" applyFill="1" applyBorder="1"/>
    <xf numFmtId="0" fontId="13" fillId="4" borderId="5" xfId="0" applyFont="1" applyFill="1" applyBorder="1"/>
    <xf numFmtId="2" fontId="16" fillId="4" borderId="10" xfId="2" applyNumberFormat="1" applyFont="1" applyFill="1" applyBorder="1"/>
    <xf numFmtId="2" fontId="13" fillId="4" borderId="10" xfId="2" applyNumberFormat="1" applyFont="1" applyFill="1" applyBorder="1"/>
    <xf numFmtId="1" fontId="13" fillId="4" borderId="10" xfId="2" applyNumberFormat="1" applyFont="1" applyFill="1" applyBorder="1"/>
    <xf numFmtId="1" fontId="13" fillId="4" borderId="10" xfId="0" applyNumberFormat="1" applyFont="1" applyFill="1" applyBorder="1"/>
    <xf numFmtId="0" fontId="13" fillId="4" borderId="10" xfId="0" applyFont="1" applyFill="1" applyBorder="1"/>
    <xf numFmtId="1" fontId="16" fillId="4" borderId="10" xfId="2" applyNumberFormat="1" applyFont="1" applyFill="1" applyBorder="1"/>
    <xf numFmtId="1" fontId="21" fillId="0" borderId="0" xfId="0" applyNumberFormat="1" applyFont="1" applyAlignment="1">
      <alignment horizontal="center"/>
    </xf>
    <xf numFmtId="2" fontId="9" fillId="7" borderId="0" xfId="2" applyNumberFormat="1" applyFont="1" applyFill="1" applyBorder="1"/>
    <xf numFmtId="0" fontId="22" fillId="5" borderId="7" xfId="2" applyNumberFormat="1" applyFont="1" applyFill="1" applyBorder="1"/>
    <xf numFmtId="2" fontId="15" fillId="5" borderId="0" xfId="2" applyNumberFormat="1" applyFont="1" applyFill="1" applyBorder="1"/>
    <xf numFmtId="0" fontId="0" fillId="13" borderId="0" xfId="0" applyFont="1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8" borderId="0" xfId="0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14" fontId="4" fillId="8" borderId="0" xfId="0" applyNumberFormat="1" applyFont="1" applyFill="1" applyBorder="1"/>
    <xf numFmtId="1" fontId="6" fillId="6" borderId="12" xfId="2" applyNumberFormat="1" applyFont="1" applyFill="1" applyBorder="1"/>
    <xf numFmtId="1" fontId="4" fillId="4" borderId="7" xfId="0" applyNumberFormat="1" applyFont="1" applyFill="1" applyBorder="1"/>
    <xf numFmtId="1" fontId="6" fillId="4" borderId="0" xfId="2" applyNumberFormat="1" applyFont="1" applyFill="1" applyBorder="1"/>
    <xf numFmtId="2" fontId="6" fillId="4" borderId="8" xfId="2" applyNumberFormat="1" applyFont="1" applyFill="1" applyBorder="1"/>
    <xf numFmtId="1" fontId="4" fillId="3" borderId="7" xfId="2" applyNumberFormat="1" applyFont="1" applyFill="1" applyBorder="1"/>
    <xf numFmtId="1" fontId="6" fillId="3" borderId="0" xfId="2" applyNumberFormat="1" applyFont="1" applyFill="1" applyBorder="1"/>
    <xf numFmtId="2" fontId="6" fillId="3" borderId="8" xfId="2" applyNumberFormat="1" applyFont="1" applyFill="1" applyBorder="1"/>
    <xf numFmtId="1" fontId="4" fillId="5" borderId="7" xfId="0" applyNumberFormat="1" applyFont="1" applyFill="1" applyBorder="1"/>
    <xf numFmtId="1" fontId="6" fillId="5" borderId="0" xfId="2" applyNumberFormat="1" applyFont="1" applyFill="1" applyBorder="1"/>
    <xf numFmtId="2" fontId="6" fillId="5" borderId="8" xfId="2" applyNumberFormat="1" applyFont="1" applyFill="1" applyBorder="1"/>
    <xf numFmtId="1" fontId="4" fillId="2" borderId="7" xfId="0" applyNumberFormat="1" applyFont="1" applyFill="1" applyBorder="1"/>
    <xf numFmtId="1" fontId="4" fillId="2" borderId="0" xfId="2" applyNumberFormat="1" applyFont="1" applyFill="1" applyBorder="1"/>
    <xf numFmtId="2" fontId="6" fillId="2" borderId="8" xfId="2" applyNumberFormat="1" applyFont="1" applyFill="1" applyBorder="1"/>
    <xf numFmtId="1" fontId="2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9" fillId="8" borderId="0" xfId="2" applyNumberFormat="1" applyFont="1" applyFill="1" applyBorder="1"/>
    <xf numFmtId="4" fontId="0" fillId="0" borderId="0" xfId="0" applyNumberFormat="1"/>
    <xf numFmtId="4" fontId="5" fillId="0" borderId="0" xfId="0" applyNumberFormat="1" applyFont="1"/>
    <xf numFmtId="4" fontId="1" fillId="8" borderId="0" xfId="2" applyNumberFormat="1" applyFont="1" applyFill="1" applyBorder="1"/>
    <xf numFmtId="0" fontId="8" fillId="0" borderId="0" xfId="0" applyFont="1"/>
    <xf numFmtId="4" fontId="0" fillId="0" borderId="0" xfId="0" applyNumberFormat="1" applyAlignment="1">
      <alignment horizontal="center"/>
    </xf>
    <xf numFmtId="4" fontId="3" fillId="0" borderId="0" xfId="0" applyNumberFormat="1" applyFont="1"/>
    <xf numFmtId="4" fontId="0" fillId="0" borderId="19" xfId="0" applyNumberFormat="1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4" fontId="0" fillId="0" borderId="12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20" xfId="0" applyNumberFormat="1" applyBorder="1"/>
    <xf numFmtId="10" fontId="3" fillId="0" borderId="0" xfId="2" applyNumberFormat="1" applyFont="1"/>
    <xf numFmtId="4" fontId="25" fillId="0" borderId="0" xfId="0" applyNumberFormat="1" applyFont="1"/>
    <xf numFmtId="4" fontId="13" fillId="0" borderId="7" xfId="0" applyNumberFormat="1" applyFont="1" applyBorder="1"/>
    <xf numFmtId="4" fontId="13" fillId="0" borderId="8" xfId="0" applyNumberFormat="1" applyFont="1" applyBorder="1"/>
    <xf numFmtId="4" fontId="13" fillId="0" borderId="9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4" fillId="0" borderId="3" xfId="0" applyNumberFormat="1" applyFont="1" applyBorder="1"/>
    <xf numFmtId="2" fontId="9" fillId="0" borderId="0" xfId="2" applyNumberFormat="1" applyFont="1" applyFill="1" applyBorder="1"/>
    <xf numFmtId="2" fontId="6" fillId="0" borderId="0" xfId="2" applyNumberFormat="1" applyFont="1" applyFill="1" applyBorder="1"/>
    <xf numFmtId="1" fontId="9" fillId="0" borderId="0" xfId="2" applyNumberFormat="1" applyFont="1" applyFill="1" applyBorder="1"/>
    <xf numFmtId="1" fontId="5" fillId="0" borderId="0" xfId="2" applyNumberFormat="1" applyFont="1" applyFill="1" applyBorder="1"/>
    <xf numFmtId="0" fontId="0" fillId="0" borderId="0" xfId="0" applyFill="1"/>
    <xf numFmtId="4" fontId="9" fillId="0" borderId="0" xfId="2" applyNumberFormat="1" applyFont="1" applyFill="1" applyBorder="1"/>
    <xf numFmtId="1" fontId="21" fillId="0" borderId="0" xfId="0" applyNumberFormat="1" applyFont="1" applyFill="1" applyAlignment="1">
      <alignment horizontal="center"/>
    </xf>
    <xf numFmtId="0" fontId="0" fillId="0" borderId="0" xfId="0" applyFont="1" applyFill="1" applyBorder="1"/>
    <xf numFmtId="1" fontId="0" fillId="0" borderId="0" xfId="0" applyNumberFormat="1" applyFont="1" applyFill="1" applyBorder="1"/>
    <xf numFmtId="1" fontId="9" fillId="0" borderId="0" xfId="2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6" fillId="0" borderId="0" xfId="2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9" fillId="4" borderId="0" xfId="2" applyNumberFormat="1" applyFont="1" applyFill="1" applyBorder="1" applyAlignment="1">
      <alignment horizontal="center"/>
    </xf>
    <xf numFmtId="14" fontId="0" fillId="0" borderId="0" xfId="0" applyNumberFormat="1" applyFont="1" applyFill="1" applyBorder="1"/>
    <xf numFmtId="1" fontId="8" fillId="0" borderId="0" xfId="2" applyNumberFormat="1" applyFont="1" applyFill="1" applyBorder="1"/>
    <xf numFmtId="1" fontId="8" fillId="0" borderId="0" xfId="0" applyNumberFormat="1" applyFont="1" applyFill="1" applyBorder="1"/>
    <xf numFmtId="1" fontId="21" fillId="0" borderId="0" xfId="0" applyNumberFormat="1" applyFont="1" applyFill="1" applyBorder="1" applyAlignment="1">
      <alignment horizontal="center"/>
    </xf>
    <xf numFmtId="4" fontId="8" fillId="0" borderId="0" xfId="2" applyNumberFormat="1" applyFont="1" applyFill="1" applyBorder="1"/>
    <xf numFmtId="0" fontId="0" fillId="0" borderId="0" xfId="0" applyFill="1" applyBorder="1"/>
    <xf numFmtId="1" fontId="22" fillId="0" borderId="0" xfId="2" applyNumberFormat="1" applyFont="1" applyFill="1" applyBorder="1" applyAlignment="1">
      <alignment horizontal="center"/>
    </xf>
    <xf numFmtId="14" fontId="8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4" fontId="6" fillId="0" borderId="0" xfId="2" applyNumberFormat="1" applyFont="1" applyFill="1" applyBorder="1"/>
    <xf numFmtId="4" fontId="1" fillId="0" borderId="0" xfId="2" applyNumberFormat="1" applyFont="1" applyFill="1" applyBorder="1"/>
    <xf numFmtId="1" fontId="0" fillId="0" borderId="0" xfId="0" applyNumberFormat="1" applyFill="1" applyBorder="1"/>
    <xf numFmtId="1" fontId="4" fillId="0" borderId="0" xfId="0" applyNumberFormat="1" applyFont="1" applyFill="1" applyBorder="1"/>
    <xf numFmtId="1" fontId="24" fillId="0" borderId="0" xfId="0" applyNumberFormat="1" applyFont="1" applyFill="1" applyBorder="1" applyAlignment="1">
      <alignment horizontal="center"/>
    </xf>
    <xf numFmtId="4" fontId="4" fillId="0" borderId="0" xfId="2" applyNumberFormat="1" applyFont="1" applyFill="1" applyBorder="1"/>
    <xf numFmtId="4" fontId="0" fillId="0" borderId="0" xfId="0" applyNumberFormat="1" applyFill="1" applyBorder="1"/>
    <xf numFmtId="1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/>
    <xf numFmtId="2" fontId="0" fillId="8" borderId="0" xfId="0" applyNumberFormat="1" applyFont="1" applyFill="1" applyBorder="1"/>
    <xf numFmtId="2" fontId="5" fillId="8" borderId="0" xfId="2" applyNumberFormat="1" applyFont="1" applyFill="1" applyBorder="1"/>
    <xf numFmtId="2" fontId="1" fillId="8" borderId="0" xfId="2" applyNumberFormat="1" applyFont="1" applyFill="1" applyBorder="1"/>
    <xf numFmtId="2" fontId="9" fillId="8" borderId="0" xfId="2" applyNumberFormat="1" applyFont="1" applyFill="1" applyBorder="1" applyAlignment="1">
      <alignment horizontal="right"/>
    </xf>
    <xf numFmtId="2" fontId="3" fillId="8" borderId="0" xfId="0" applyNumberFormat="1" applyFont="1" applyFill="1" applyBorder="1"/>
    <xf numFmtId="1" fontId="22" fillId="0" borderId="10" xfId="2" applyNumberFormat="1" applyFont="1" applyFill="1" applyBorder="1" applyAlignment="1">
      <alignment horizontal="center"/>
    </xf>
    <xf numFmtId="1" fontId="8" fillId="4" borderId="4" xfId="0" applyNumberFormat="1" applyFont="1" applyFill="1" applyBorder="1"/>
    <xf numFmtId="1" fontId="8" fillId="4" borderId="9" xfId="0" applyNumberFormat="1" applyFont="1" applyFill="1" applyBorder="1"/>
    <xf numFmtId="1" fontId="22" fillId="4" borderId="11" xfId="2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/>
    <xf numFmtId="1" fontId="4" fillId="0" borderId="0" xfId="2" applyNumberFormat="1" applyFont="1" applyFill="1" applyBorder="1"/>
    <xf numFmtId="1" fontId="6" fillId="0" borderId="0" xfId="2" applyNumberFormat="1" applyFont="1" applyFill="1" applyBorder="1"/>
    <xf numFmtId="1" fontId="14" fillId="0" borderId="0" xfId="0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26" fillId="0" borderId="4" xfId="2" applyNumberFormat="1" applyFont="1" applyFill="1" applyBorder="1" applyAlignment="1">
      <alignment horizontal="center"/>
    </xf>
    <xf numFmtId="1" fontId="26" fillId="0" borderId="5" xfId="2" applyNumberFormat="1" applyFont="1" applyFill="1" applyBorder="1" applyAlignment="1">
      <alignment horizontal="center"/>
    </xf>
    <xf numFmtId="1" fontId="27" fillId="0" borderId="7" xfId="2" applyNumberFormat="1" applyFont="1" applyFill="1" applyBorder="1" applyAlignment="1">
      <alignment horizontal="center"/>
    </xf>
    <xf numFmtId="1" fontId="26" fillId="0" borderId="0" xfId="2" applyNumberFormat="1" applyFont="1" applyFill="1" applyBorder="1" applyAlignment="1">
      <alignment horizontal="center"/>
    </xf>
    <xf numFmtId="1" fontId="27" fillId="0" borderId="9" xfId="2" applyNumberFormat="1" applyFont="1" applyFill="1" applyBorder="1" applyAlignment="1">
      <alignment horizontal="center"/>
    </xf>
    <xf numFmtId="1" fontId="27" fillId="0" borderId="10" xfId="2" applyNumberFormat="1" applyFont="1" applyFill="1" applyBorder="1" applyAlignment="1">
      <alignment horizontal="center"/>
    </xf>
    <xf numFmtId="1" fontId="28" fillId="0" borderId="7" xfId="2" applyNumberFormat="1" applyFont="1" applyFill="1" applyBorder="1" applyAlignment="1">
      <alignment horizontal="center"/>
    </xf>
    <xf numFmtId="1" fontId="27" fillId="0" borderId="0" xfId="2" applyNumberFormat="1" applyFont="1" applyFill="1" applyBorder="1" applyAlignment="1">
      <alignment horizontal="center"/>
    </xf>
    <xf numFmtId="1" fontId="26" fillId="0" borderId="6" xfId="2" applyNumberFormat="1" applyFont="1" applyFill="1" applyBorder="1" applyAlignment="1">
      <alignment horizontal="center"/>
    </xf>
    <xf numFmtId="1" fontId="26" fillId="0" borderId="8" xfId="2" applyNumberFormat="1" applyFont="1" applyFill="1" applyBorder="1" applyAlignment="1">
      <alignment horizontal="center"/>
    </xf>
    <xf numFmtId="1" fontId="27" fillId="0" borderId="11" xfId="2" applyNumberFormat="1" applyFont="1" applyFill="1" applyBorder="1" applyAlignment="1">
      <alignment horizontal="center"/>
    </xf>
    <xf numFmtId="1" fontId="27" fillId="0" borderId="5" xfId="2" applyNumberFormat="1" applyFont="1" applyFill="1" applyBorder="1" applyAlignment="1">
      <alignment horizontal="center"/>
    </xf>
    <xf numFmtId="49" fontId="31" fillId="0" borderId="4" xfId="2" applyNumberFormat="1" applyFont="1" applyFill="1" applyBorder="1" applyAlignment="1">
      <alignment horizontal="center"/>
    </xf>
    <xf numFmtId="49" fontId="31" fillId="0" borderId="5" xfId="2" applyNumberFormat="1" applyFont="1" applyFill="1" applyBorder="1" applyAlignment="1">
      <alignment horizontal="center"/>
    </xf>
    <xf numFmtId="49" fontId="30" fillId="9" borderId="4" xfId="2" applyNumberFormat="1" applyFont="1" applyFill="1" applyBorder="1" applyAlignment="1">
      <alignment horizontal="center"/>
    </xf>
    <xf numFmtId="49" fontId="29" fillId="9" borderId="5" xfId="2" applyNumberFormat="1" applyFont="1" applyFill="1" applyBorder="1" applyAlignment="1">
      <alignment horizontal="center"/>
    </xf>
    <xf numFmtId="1" fontId="22" fillId="9" borderId="0" xfId="2" applyNumberFormat="1" applyFont="1" applyFill="1" applyBorder="1" applyAlignment="1">
      <alignment horizontal="center"/>
    </xf>
    <xf numFmtId="1" fontId="8" fillId="9" borderId="4" xfId="2" applyNumberFormat="1" applyFont="1" applyFill="1" applyBorder="1"/>
    <xf numFmtId="1" fontId="22" fillId="9" borderId="5" xfId="2" applyNumberFormat="1" applyFont="1" applyFill="1" applyBorder="1" applyAlignment="1">
      <alignment horizontal="center"/>
    </xf>
    <xf numFmtId="1" fontId="9" fillId="9" borderId="6" xfId="2" applyNumberFormat="1" applyFont="1" applyFill="1" applyBorder="1" applyAlignment="1">
      <alignment horizontal="center"/>
    </xf>
    <xf numFmtId="1" fontId="4" fillId="9" borderId="7" xfId="2" applyNumberFormat="1" applyFont="1" applyFill="1" applyBorder="1"/>
    <xf numFmtId="1" fontId="9" fillId="9" borderId="8" xfId="2" applyNumberFormat="1" applyFont="1" applyFill="1" applyBorder="1" applyAlignment="1">
      <alignment horizontal="center"/>
    </xf>
    <xf numFmtId="1" fontId="8" fillId="9" borderId="7" xfId="2" applyNumberFormat="1" applyFont="1" applyFill="1" applyBorder="1"/>
    <xf numFmtId="1" fontId="8" fillId="9" borderId="9" xfId="2" applyNumberFormat="1" applyFont="1" applyFill="1" applyBorder="1"/>
    <xf numFmtId="1" fontId="22" fillId="9" borderId="10" xfId="2" applyNumberFormat="1" applyFont="1" applyFill="1" applyBorder="1" applyAlignment="1">
      <alignment horizontal="center"/>
    </xf>
    <xf numFmtId="1" fontId="9" fillId="9" borderId="11" xfId="2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/>
    <xf numFmtId="1" fontId="8" fillId="14" borderId="7" xfId="0" applyNumberFormat="1" applyFont="1" applyFill="1" applyBorder="1"/>
    <xf numFmtId="1" fontId="9" fillId="14" borderId="8" xfId="2" applyNumberFormat="1" applyFont="1" applyFill="1" applyBorder="1" applyAlignment="1">
      <alignment horizontal="center"/>
    </xf>
    <xf numFmtId="1" fontId="9" fillId="14" borderId="6" xfId="2" applyNumberFormat="1" applyFont="1" applyFill="1" applyBorder="1" applyAlignment="1">
      <alignment horizontal="center"/>
    </xf>
    <xf numFmtId="1" fontId="8" fillId="14" borderId="9" xfId="0" applyNumberFormat="1" applyFont="1" applyFill="1" applyBorder="1"/>
    <xf numFmtId="1" fontId="22" fillId="14" borderId="0" xfId="2" applyNumberFormat="1" applyFont="1" applyFill="1" applyBorder="1" applyAlignment="1">
      <alignment horizontal="center"/>
    </xf>
    <xf numFmtId="49" fontId="29" fillId="9" borderId="6" xfId="2" applyNumberFormat="1" applyFont="1" applyFill="1" applyBorder="1" applyAlignment="1">
      <alignment horizontal="center"/>
    </xf>
    <xf numFmtId="1" fontId="9" fillId="4" borderId="5" xfId="2" applyNumberFormat="1" applyFont="1" applyFill="1" applyBorder="1" applyAlignment="1">
      <alignment horizontal="center"/>
    </xf>
    <xf numFmtId="1" fontId="9" fillId="4" borderId="10" xfId="2" applyNumberFormat="1" applyFont="1" applyFill="1" applyBorder="1" applyAlignment="1">
      <alignment horizontal="center"/>
    </xf>
    <xf numFmtId="0" fontId="0" fillId="4" borderId="13" xfId="0" applyFill="1" applyBorder="1"/>
    <xf numFmtId="0" fontId="0" fillId="9" borderId="13" xfId="0" applyFill="1" applyBorder="1"/>
    <xf numFmtId="1" fontId="3" fillId="9" borderId="14" xfId="2" applyNumberFormat="1" applyFont="1" applyFill="1" applyBorder="1" applyAlignment="1"/>
    <xf numFmtId="1" fontId="3" fillId="9" borderId="15" xfId="2" applyNumberFormat="1" applyFont="1" applyFill="1" applyBorder="1" applyAlignment="1"/>
    <xf numFmtId="1" fontId="26" fillId="0" borderId="1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49" fontId="29" fillId="0" borderId="0" xfId="2" applyNumberFormat="1" applyFont="1" applyFill="1" applyBorder="1" applyAlignment="1">
      <alignment horizontal="center"/>
    </xf>
    <xf numFmtId="49" fontId="31" fillId="0" borderId="13" xfId="2" applyNumberFormat="1" applyFont="1" applyFill="1" applyBorder="1" applyAlignment="1">
      <alignment horizontal="center"/>
    </xf>
    <xf numFmtId="49" fontId="31" fillId="0" borderId="14" xfId="2" applyNumberFormat="1" applyFont="1" applyFill="1" applyBorder="1" applyAlignment="1">
      <alignment horizontal="center"/>
    </xf>
    <xf numFmtId="49" fontId="31" fillId="0" borderId="15" xfId="2" applyNumberFormat="1" applyFont="1" applyFill="1" applyBorder="1" applyAlignment="1">
      <alignment horizontal="center"/>
    </xf>
    <xf numFmtId="1" fontId="27" fillId="0" borderId="4" xfId="2" applyNumberFormat="1" applyFont="1" applyFill="1" applyBorder="1" applyAlignment="1">
      <alignment horizontal="center"/>
    </xf>
    <xf numFmtId="1" fontId="22" fillId="14" borderId="5" xfId="2" applyNumberFormat="1" applyFont="1" applyFill="1" applyBorder="1" applyAlignment="1">
      <alignment horizontal="center"/>
    </xf>
    <xf numFmtId="1" fontId="22" fillId="14" borderId="10" xfId="2" applyNumberFormat="1" applyFont="1" applyFill="1" applyBorder="1" applyAlignment="1">
      <alignment horizontal="center"/>
    </xf>
    <xf numFmtId="1" fontId="9" fillId="14" borderId="11" xfId="2" applyNumberFormat="1" applyFont="1" applyFill="1" applyBorder="1" applyAlignment="1">
      <alignment horizontal="center"/>
    </xf>
    <xf numFmtId="1" fontId="8" fillId="14" borderId="4" xfId="2" applyNumberFormat="1" applyFont="1" applyFill="1" applyBorder="1" applyAlignment="1">
      <alignment horizontal="right"/>
    </xf>
    <xf numFmtId="49" fontId="30" fillId="14" borderId="13" xfId="2" applyNumberFormat="1" applyFont="1" applyFill="1" applyBorder="1" applyAlignment="1">
      <alignment horizontal="center"/>
    </xf>
    <xf numFmtId="49" fontId="29" fillId="14" borderId="14" xfId="2" applyNumberFormat="1" applyFont="1" applyFill="1" applyBorder="1" applyAlignment="1">
      <alignment horizontal="center"/>
    </xf>
    <xf numFmtId="49" fontId="29" fillId="14" borderId="15" xfId="2" applyNumberFormat="1" applyFont="1" applyFill="1" applyBorder="1" applyAlignment="1">
      <alignment horizontal="center"/>
    </xf>
    <xf numFmtId="1" fontId="32" fillId="14" borderId="7" xfId="0" applyNumberFormat="1" applyFont="1" applyFill="1" applyBorder="1"/>
    <xf numFmtId="0" fontId="0" fillId="14" borderId="13" xfId="0" applyFill="1" applyBorder="1"/>
    <xf numFmtId="1" fontId="3" fillId="14" borderId="14" xfId="0" applyNumberFormat="1" applyFont="1" applyFill="1" applyBorder="1" applyAlignment="1"/>
    <xf numFmtId="1" fontId="3" fillId="14" borderId="15" xfId="0" applyNumberFormat="1" applyFont="1" applyFill="1" applyBorder="1" applyAlignment="1"/>
    <xf numFmtId="49" fontId="30" fillId="15" borderId="13" xfId="2" applyNumberFormat="1" applyFont="1" applyFill="1" applyBorder="1" applyAlignment="1">
      <alignment horizontal="center"/>
    </xf>
    <xf numFmtId="49" fontId="29" fillId="15" borderId="14" xfId="2" applyNumberFormat="1" applyFont="1" applyFill="1" applyBorder="1" applyAlignment="1">
      <alignment horizontal="center"/>
    </xf>
    <xf numFmtId="49" fontId="29" fillId="15" borderId="15" xfId="2" applyNumberFormat="1" applyFont="1" applyFill="1" applyBorder="1" applyAlignment="1">
      <alignment horizontal="center"/>
    </xf>
    <xf numFmtId="1" fontId="0" fillId="15" borderId="4" xfId="0" applyNumberFormat="1" applyFont="1" applyFill="1" applyBorder="1"/>
    <xf numFmtId="1" fontId="22" fillId="15" borderId="5" xfId="2" applyNumberFormat="1" applyFont="1" applyFill="1" applyBorder="1" applyAlignment="1">
      <alignment horizontal="center"/>
    </xf>
    <xf numFmtId="1" fontId="9" fillId="15" borderId="6" xfId="2" applyNumberFormat="1" applyFont="1" applyFill="1" applyBorder="1" applyAlignment="1">
      <alignment horizontal="center"/>
    </xf>
    <xf numFmtId="1" fontId="4" fillId="15" borderId="7" xfId="0" applyNumberFormat="1" applyFont="1" applyFill="1" applyBorder="1"/>
    <xf numFmtId="1" fontId="22" fillId="15" borderId="0" xfId="2" applyNumberFormat="1" applyFont="1" applyFill="1" applyBorder="1" applyAlignment="1">
      <alignment horizontal="center"/>
    </xf>
    <xf numFmtId="1" fontId="9" fillId="15" borderId="8" xfId="2" applyNumberFormat="1" applyFont="1" applyFill="1" applyBorder="1" applyAlignment="1">
      <alignment horizontal="center"/>
    </xf>
    <xf numFmtId="1" fontId="8" fillId="15" borderId="7" xfId="0" applyNumberFormat="1" applyFont="1" applyFill="1" applyBorder="1"/>
    <xf numFmtId="1" fontId="22" fillId="15" borderId="10" xfId="2" applyNumberFormat="1" applyFont="1" applyFill="1" applyBorder="1" applyAlignment="1">
      <alignment horizontal="center"/>
    </xf>
    <xf numFmtId="1" fontId="9" fillId="15" borderId="11" xfId="2" applyNumberFormat="1" applyFont="1" applyFill="1" applyBorder="1" applyAlignment="1">
      <alignment horizontal="center"/>
    </xf>
    <xf numFmtId="1" fontId="8" fillId="15" borderId="9" xfId="0" applyNumberFormat="1" applyFont="1" applyFill="1" applyBorder="1"/>
    <xf numFmtId="49" fontId="31" fillId="0" borderId="6" xfId="2" applyNumberFormat="1" applyFont="1" applyFill="1" applyBorder="1" applyAlignment="1">
      <alignment horizontal="center"/>
    </xf>
    <xf numFmtId="1" fontId="27" fillId="0" borderId="8" xfId="2" applyNumberFormat="1" applyFont="1" applyFill="1" applyBorder="1" applyAlignment="1">
      <alignment horizontal="center"/>
    </xf>
    <xf numFmtId="0" fontId="0" fillId="15" borderId="13" xfId="0" applyFill="1" applyBorder="1"/>
    <xf numFmtId="1" fontId="3" fillId="15" borderId="14" xfId="0" applyNumberFormat="1" applyFont="1" applyFill="1" applyBorder="1" applyAlignment="1">
      <alignment horizontal="center"/>
    </xf>
    <xf numFmtId="1" fontId="3" fillId="15" borderId="15" xfId="0" applyNumberFormat="1" applyFont="1" applyFill="1" applyBorder="1" applyAlignment="1"/>
    <xf numFmtId="169" fontId="21" fillId="3" borderId="19" xfId="3" applyNumberFormat="1" applyFont="1" applyFill="1" applyBorder="1"/>
    <xf numFmtId="169" fontId="24" fillId="3" borderId="12" xfId="3" applyNumberFormat="1" applyFont="1" applyFill="1" applyBorder="1"/>
    <xf numFmtId="169" fontId="22" fillId="3" borderId="12" xfId="3" applyNumberFormat="1" applyFont="1" applyFill="1" applyBorder="1"/>
    <xf numFmtId="169" fontId="22" fillId="3" borderId="20" xfId="3" applyNumberFormat="1" applyFont="1" applyFill="1" applyBorder="1"/>
    <xf numFmtId="0" fontId="0" fillId="16" borderId="13" xfId="0" applyFill="1" applyBorder="1"/>
    <xf numFmtId="1" fontId="3" fillId="16" borderId="14" xfId="0" applyNumberFormat="1" applyFont="1" applyFill="1" applyBorder="1" applyAlignment="1"/>
    <xf numFmtId="1" fontId="3" fillId="16" borderId="15" xfId="0" applyNumberFormat="1" applyFont="1" applyFill="1" applyBorder="1" applyAlignment="1"/>
    <xf numFmtId="49" fontId="34" fillId="16" borderId="13" xfId="2" applyNumberFormat="1" applyFont="1" applyFill="1" applyBorder="1" applyAlignment="1">
      <alignment horizontal="center"/>
    </xf>
    <xf numFmtId="49" fontId="29" fillId="16" borderId="14" xfId="2" applyNumberFormat="1" applyFont="1" applyFill="1" applyBorder="1" applyAlignment="1">
      <alignment horizontal="center"/>
    </xf>
    <xf numFmtId="49" fontId="34" fillId="16" borderId="15" xfId="2" applyNumberFormat="1" applyFont="1" applyFill="1" applyBorder="1" applyAlignment="1">
      <alignment horizontal="center"/>
    </xf>
    <xf numFmtId="1" fontId="0" fillId="16" borderId="7" xfId="0" applyNumberFormat="1" applyFont="1" applyFill="1" applyBorder="1"/>
    <xf numFmtId="1" fontId="22" fillId="16" borderId="5" xfId="2" applyNumberFormat="1" applyFont="1" applyFill="1" applyBorder="1" applyAlignment="1">
      <alignment horizontal="center"/>
    </xf>
    <xf numFmtId="1" fontId="9" fillId="16" borderId="8" xfId="2" applyNumberFormat="1" applyFont="1" applyFill="1" applyBorder="1" applyAlignment="1">
      <alignment horizontal="center"/>
    </xf>
    <xf numFmtId="1" fontId="4" fillId="16" borderId="7" xfId="0" applyNumberFormat="1" applyFont="1" applyFill="1" applyBorder="1"/>
    <xf numFmtId="1" fontId="22" fillId="16" borderId="0" xfId="2" applyNumberFormat="1" applyFont="1" applyFill="1" applyBorder="1" applyAlignment="1">
      <alignment horizontal="center"/>
    </xf>
    <xf numFmtId="1" fontId="8" fillId="16" borderId="7" xfId="0" applyNumberFormat="1" applyFont="1" applyFill="1" applyBorder="1"/>
    <xf numFmtId="1" fontId="8" fillId="16" borderId="9" xfId="0" applyNumberFormat="1" applyFont="1" applyFill="1" applyBorder="1"/>
    <xf numFmtId="1" fontId="22" fillId="16" borderId="10" xfId="2" applyNumberFormat="1" applyFont="1" applyFill="1" applyBorder="1" applyAlignment="1">
      <alignment horizontal="center"/>
    </xf>
    <xf numFmtId="1" fontId="9" fillId="16" borderId="11" xfId="2" applyNumberFormat="1" applyFont="1" applyFill="1" applyBorder="1" applyAlignment="1">
      <alignment horizontal="center"/>
    </xf>
    <xf numFmtId="170" fontId="0" fillId="0" borderId="0" xfId="0" applyNumberFormat="1"/>
    <xf numFmtId="4" fontId="21" fillId="0" borderId="0" xfId="0" applyNumberFormat="1" applyFont="1"/>
    <xf numFmtId="4" fontId="3" fillId="0" borderId="19" xfId="0" applyNumberFormat="1" applyFont="1" applyBorder="1"/>
    <xf numFmtId="4" fontId="3" fillId="0" borderId="12" xfId="0" applyNumberFormat="1" applyFont="1" applyBorder="1"/>
    <xf numFmtId="4" fontId="3" fillId="0" borderId="20" xfId="0" applyNumberFormat="1" applyFont="1" applyBorder="1"/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5" fillId="5" borderId="9" xfId="0" applyNumberFormat="1" applyFont="1" applyFill="1" applyBorder="1"/>
    <xf numFmtId="4" fontId="3" fillId="9" borderId="4" xfId="0" applyNumberFormat="1" applyFont="1" applyFill="1" applyBorder="1"/>
    <xf numFmtId="4" fontId="3" fillId="9" borderId="9" xfId="0" applyNumberFormat="1" applyFont="1" applyFill="1" applyBorder="1"/>
    <xf numFmtId="4" fontId="3" fillId="4" borderId="4" xfId="0" applyNumberFormat="1" applyFont="1" applyFill="1" applyBorder="1"/>
    <xf numFmtId="4" fontId="3" fillId="4" borderId="9" xfId="0" applyNumberFormat="1" applyFont="1" applyFill="1" applyBorder="1"/>
    <xf numFmtId="4" fontId="3" fillId="14" borderId="4" xfId="0" applyNumberFormat="1" applyFont="1" applyFill="1" applyBorder="1"/>
    <xf numFmtId="4" fontId="3" fillId="14" borderId="9" xfId="0" applyNumberFormat="1" applyFont="1" applyFill="1" applyBorder="1"/>
    <xf numFmtId="4" fontId="3" fillId="5" borderId="4" xfId="0" applyNumberFormat="1" applyFont="1" applyFill="1" applyBorder="1"/>
    <xf numFmtId="4" fontId="25" fillId="0" borderId="13" xfId="0" applyNumberFormat="1" applyFont="1" applyBorder="1"/>
    <xf numFmtId="4" fontId="0" fillId="0" borderId="14" xfId="0" applyNumberFormat="1" applyBorder="1"/>
    <xf numFmtId="4" fontId="0" fillId="0" borderId="15" xfId="0" applyNumberFormat="1" applyBorder="1"/>
    <xf numFmtId="4" fontId="36" fillId="0" borderId="0" xfId="0" applyNumberFormat="1" applyFont="1"/>
    <xf numFmtId="14" fontId="36" fillId="0" borderId="0" xfId="0" applyNumberFormat="1" applyFont="1"/>
    <xf numFmtId="4" fontId="36" fillId="0" borderId="0" xfId="0" applyNumberFormat="1" applyFont="1" applyAlignment="1">
      <alignment horizontal="center"/>
    </xf>
    <xf numFmtId="4" fontId="37" fillId="0" borderId="13" xfId="0" applyNumberFormat="1" applyFont="1" applyBorder="1"/>
    <xf numFmtId="4" fontId="38" fillId="0" borderId="14" xfId="0" applyNumberFormat="1" applyFont="1" applyBorder="1"/>
    <xf numFmtId="4" fontId="38" fillId="0" borderId="15" xfId="0" applyNumberFormat="1" applyFont="1" applyBorder="1"/>
    <xf numFmtId="3" fontId="3" fillId="0" borderId="0" xfId="0" applyNumberFormat="1" applyFont="1"/>
    <xf numFmtId="0" fontId="35" fillId="0" borderId="0" xfId="0" applyNumberFormat="1" applyFont="1"/>
    <xf numFmtId="164" fontId="0" fillId="9" borderId="5" xfId="0" applyNumberFormat="1" applyFill="1" applyBorder="1"/>
    <xf numFmtId="164" fontId="0" fillId="9" borderId="6" xfId="0" applyNumberFormat="1" applyFill="1" applyBorder="1"/>
    <xf numFmtId="164" fontId="0" fillId="9" borderId="10" xfId="0" applyNumberFormat="1" applyFill="1" applyBorder="1"/>
    <xf numFmtId="164" fontId="0" fillId="9" borderId="11" xfId="0" applyNumberFormat="1" applyFill="1" applyBorder="1"/>
    <xf numFmtId="164" fontId="0" fillId="4" borderId="5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4" borderId="11" xfId="0" applyNumberFormat="1" applyFill="1" applyBorder="1"/>
    <xf numFmtId="164" fontId="0" fillId="14" borderId="5" xfId="0" applyNumberFormat="1" applyFill="1" applyBorder="1"/>
    <xf numFmtId="164" fontId="0" fillId="14" borderId="6" xfId="0" applyNumberFormat="1" applyFill="1" applyBorder="1"/>
    <xf numFmtId="164" fontId="0" fillId="14" borderId="10" xfId="0" applyNumberFormat="1" applyFill="1" applyBorder="1"/>
    <xf numFmtId="164" fontId="0" fillId="14" borderId="11" xfId="0" applyNumberFormat="1" applyFill="1" applyBorder="1"/>
    <xf numFmtId="164" fontId="0" fillId="5" borderId="5" xfId="0" applyNumberFormat="1" applyFill="1" applyBorder="1"/>
    <xf numFmtId="164" fontId="0" fillId="5" borderId="6" xfId="0" applyNumberFormat="1" applyFill="1" applyBorder="1"/>
    <xf numFmtId="164" fontId="0" fillId="5" borderId="10" xfId="0" applyNumberFormat="1" applyFill="1" applyBorder="1"/>
    <xf numFmtId="164" fontId="0" fillId="5" borderId="11" xfId="0" applyNumberFormat="1" applyFill="1" applyBorder="1"/>
    <xf numFmtId="1" fontId="23" fillId="9" borderId="6" xfId="2" applyNumberFormat="1" applyFont="1" applyFill="1" applyBorder="1" applyAlignment="1">
      <alignment horizontal="center"/>
    </xf>
    <xf numFmtId="1" fontId="23" fillId="9" borderId="8" xfId="2" applyNumberFormat="1" applyFont="1" applyFill="1" applyBorder="1" applyAlignment="1">
      <alignment horizontal="center"/>
    </xf>
    <xf numFmtId="1" fontId="23" fillId="4" borderId="6" xfId="2" applyNumberFormat="1" applyFont="1" applyFill="1" applyBorder="1" applyAlignment="1">
      <alignment horizontal="center"/>
    </xf>
    <xf numFmtId="1" fontId="23" fillId="4" borderId="8" xfId="2" applyNumberFormat="1" applyFont="1" applyFill="1" applyBorder="1" applyAlignment="1">
      <alignment horizontal="center"/>
    </xf>
    <xf numFmtId="1" fontId="23" fillId="14" borderId="6" xfId="2" applyNumberFormat="1" applyFont="1" applyFill="1" applyBorder="1" applyAlignment="1">
      <alignment horizontal="center"/>
    </xf>
    <xf numFmtId="1" fontId="23" fillId="14" borderId="8" xfId="2" applyNumberFormat="1" applyFont="1" applyFill="1" applyBorder="1" applyAlignment="1">
      <alignment horizontal="center"/>
    </xf>
    <xf numFmtId="14" fontId="33" fillId="0" borderId="0" xfId="2" applyNumberFormat="1" applyFont="1" applyFill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3" fillId="10" borderId="3" xfId="0" applyNumberFormat="1" applyFont="1" applyFill="1" applyBorder="1" applyAlignment="1">
      <alignment horizontal="center"/>
    </xf>
    <xf numFmtId="0" fontId="3" fillId="0" borderId="0" xfId="0" applyFont="1"/>
    <xf numFmtId="1" fontId="3" fillId="0" borderId="0" xfId="0" applyNumberFormat="1" applyFont="1" applyFill="1" applyAlignment="1">
      <alignment horizontal="center"/>
    </xf>
    <xf numFmtId="1" fontId="9" fillId="0" borderId="0" xfId="2" applyNumberFormat="1" applyFont="1" applyFill="1" applyBorder="1" applyAlignment="1">
      <alignment horizontal="center"/>
    </xf>
    <xf numFmtId="49" fontId="30" fillId="0" borderId="13" xfId="2" applyNumberFormat="1" applyFont="1" applyFill="1" applyBorder="1" applyAlignment="1">
      <alignment horizontal="center"/>
    </xf>
    <xf numFmtId="49" fontId="29" fillId="0" borderId="14" xfId="2" applyNumberFormat="1" applyFont="1" applyFill="1" applyBorder="1" applyAlignment="1">
      <alignment horizontal="center"/>
    </xf>
    <xf numFmtId="49" fontId="29" fillId="0" borderId="15" xfId="2" applyNumberFormat="1" applyFont="1" applyFill="1" applyBorder="1" applyAlignment="1">
      <alignment horizontal="center"/>
    </xf>
    <xf numFmtId="1" fontId="0" fillId="0" borderId="4" xfId="0" applyNumberFormat="1" applyFont="1" applyFill="1" applyBorder="1"/>
    <xf numFmtId="1" fontId="22" fillId="0" borderId="5" xfId="2" applyNumberFormat="1" applyFont="1" applyFill="1" applyBorder="1" applyAlignment="1">
      <alignment horizontal="center"/>
    </xf>
    <xf numFmtId="1" fontId="9" fillId="0" borderId="6" xfId="2" applyNumberFormat="1" applyFont="1" applyFill="1" applyBorder="1" applyAlignment="1">
      <alignment horizontal="center"/>
    </xf>
    <xf numFmtId="1" fontId="4" fillId="0" borderId="7" xfId="0" applyNumberFormat="1" applyFont="1" applyFill="1" applyBorder="1"/>
    <xf numFmtId="1" fontId="9" fillId="0" borderId="8" xfId="2" applyNumberFormat="1" applyFont="1" applyFill="1" applyBorder="1" applyAlignment="1">
      <alignment horizontal="center"/>
    </xf>
    <xf numFmtId="1" fontId="8" fillId="0" borderId="7" xfId="0" applyNumberFormat="1" applyFont="1" applyFill="1" applyBorder="1"/>
    <xf numFmtId="1" fontId="8" fillId="0" borderId="9" xfId="0" applyNumberFormat="1" applyFont="1" applyFill="1" applyBorder="1"/>
    <xf numFmtId="1" fontId="9" fillId="0" borderId="11" xfId="2" applyNumberFormat="1" applyFont="1" applyFill="1" applyBorder="1" applyAlignment="1">
      <alignment horizontal="center"/>
    </xf>
    <xf numFmtId="1" fontId="8" fillId="0" borderId="4" xfId="2" applyNumberFormat="1" applyFont="1" applyFill="1" applyBorder="1"/>
    <xf numFmtId="1" fontId="4" fillId="0" borderId="7" xfId="2" applyNumberFormat="1" applyFont="1" applyFill="1" applyBorder="1"/>
    <xf numFmtId="1" fontId="8" fillId="0" borderId="7" xfId="2" applyNumberFormat="1" applyFont="1" applyFill="1" applyBorder="1"/>
    <xf numFmtId="1" fontId="8" fillId="0" borderId="9" xfId="2" applyNumberFormat="1" applyFont="1" applyFill="1" applyBorder="1"/>
    <xf numFmtId="1" fontId="8" fillId="0" borderId="4" xfId="2" applyNumberFormat="1" applyFont="1" applyFill="1" applyBorder="1" applyAlignment="1">
      <alignment horizontal="right"/>
    </xf>
    <xf numFmtId="1" fontId="32" fillId="0" borderId="7" xfId="0" applyNumberFormat="1" applyFont="1" applyFill="1" applyBorder="1"/>
    <xf numFmtId="1" fontId="0" fillId="0" borderId="7" xfId="0" applyNumberFormat="1" applyFont="1" applyFill="1" applyBorder="1"/>
    <xf numFmtId="1" fontId="23" fillId="0" borderId="6" xfId="2" applyNumberFormat="1" applyFont="1" applyFill="1" applyBorder="1" applyAlignment="1">
      <alignment horizontal="center"/>
    </xf>
    <xf numFmtId="1" fontId="23" fillId="0" borderId="8" xfId="2" applyNumberFormat="1" applyFont="1" applyFill="1" applyBorder="1" applyAlignment="1">
      <alignment horizontal="center"/>
    </xf>
    <xf numFmtId="1" fontId="8" fillId="0" borderId="4" xfId="0" applyNumberFormat="1" applyFont="1" applyFill="1" applyBorder="1"/>
    <xf numFmtId="1" fontId="9" fillId="0" borderId="5" xfId="2" applyNumberFormat="1" applyFont="1" applyFill="1" applyBorder="1" applyAlignment="1">
      <alignment horizontal="center"/>
    </xf>
    <xf numFmtId="1" fontId="9" fillId="0" borderId="10" xfId="2" applyNumberFormat="1" applyFont="1" applyFill="1" applyBorder="1" applyAlignment="1">
      <alignment horizontal="center"/>
    </xf>
    <xf numFmtId="1" fontId="22" fillId="0" borderId="11" xfId="2" applyNumberFormat="1" applyFont="1" applyFill="1" applyBorder="1" applyAlignment="1">
      <alignment horizontal="center"/>
    </xf>
    <xf numFmtId="49" fontId="17" fillId="0" borderId="4" xfId="2" applyNumberFormat="1" applyFont="1" applyFill="1" applyBorder="1" applyAlignment="1">
      <alignment horizontal="center"/>
    </xf>
    <xf numFmtId="49" fontId="11" fillId="0" borderId="5" xfId="2" applyNumberFormat="1" applyFont="1" applyFill="1" applyBorder="1" applyAlignment="1">
      <alignment horizontal="center"/>
    </xf>
    <xf numFmtId="49" fontId="11" fillId="0" borderId="6" xfId="2" applyNumberFormat="1" applyFont="1" applyFill="1" applyBorder="1" applyAlignment="1">
      <alignment horizontal="center"/>
    </xf>
    <xf numFmtId="49" fontId="17" fillId="0" borderId="13" xfId="2" applyNumberFormat="1" applyFont="1" applyFill="1" applyBorder="1" applyAlignment="1">
      <alignment horizontal="center"/>
    </xf>
    <xf numFmtId="49" fontId="11" fillId="0" borderId="14" xfId="2" applyNumberFormat="1" applyFont="1" applyFill="1" applyBorder="1" applyAlignment="1">
      <alignment horizontal="center"/>
    </xf>
    <xf numFmtId="49" fontId="11" fillId="0" borderId="15" xfId="2" applyNumberFormat="1" applyFont="1" applyFill="1" applyBorder="1" applyAlignment="1">
      <alignment horizontal="center"/>
    </xf>
    <xf numFmtId="49" fontId="17" fillId="0" borderId="15" xfId="2" applyNumberFormat="1" applyFont="1" applyFill="1" applyBorder="1" applyAlignment="1">
      <alignment horizontal="center"/>
    </xf>
    <xf numFmtId="49" fontId="30" fillId="0" borderId="4" xfId="2" applyNumberFormat="1" applyFont="1" applyFill="1" applyBorder="1" applyAlignment="1">
      <alignment horizontal="center"/>
    </xf>
    <xf numFmtId="49" fontId="29" fillId="0" borderId="5" xfId="2" applyNumberFormat="1" applyFont="1" applyFill="1" applyBorder="1" applyAlignment="1">
      <alignment horizontal="center"/>
    </xf>
    <xf numFmtId="49" fontId="29" fillId="0" borderId="6" xfId="2" applyNumberFormat="1" applyFont="1" applyFill="1" applyBorder="1" applyAlignment="1">
      <alignment horizontal="center"/>
    </xf>
    <xf numFmtId="49" fontId="34" fillId="0" borderId="13" xfId="2" applyNumberFormat="1" applyFont="1" applyFill="1" applyBorder="1" applyAlignment="1">
      <alignment horizontal="center"/>
    </xf>
    <xf numFmtId="49" fontId="34" fillId="0" borderId="15" xfId="2" applyNumberFormat="1" applyFont="1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Fill="1" applyAlignment="1">
      <alignment horizontal="right"/>
    </xf>
    <xf numFmtId="0" fontId="25" fillId="0" borderId="0" xfId="0" applyFont="1"/>
    <xf numFmtId="2" fontId="0" fillId="0" borderId="0" xfId="0" applyNumberFormat="1" applyFill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9" fillId="0" borderId="0" xfId="2" applyNumberFormat="1" applyFont="1" applyFill="1" applyBorder="1" applyAlignment="1">
      <alignment horizontal="center"/>
    </xf>
    <xf numFmtId="1" fontId="39" fillId="0" borderId="0" xfId="2" applyNumberFormat="1" applyFont="1" applyFill="1" applyBorder="1" applyAlignment="1">
      <alignment horizontal="right"/>
    </xf>
    <xf numFmtId="1" fontId="4" fillId="12" borderId="13" xfId="2" applyNumberFormat="1" applyFont="1" applyFill="1" applyBorder="1" applyAlignment="1">
      <alignment horizontal="center"/>
    </xf>
    <xf numFmtId="1" fontId="4" fillId="12" borderId="14" xfId="2" applyNumberFormat="1" applyFont="1" applyFill="1" applyBorder="1" applyAlignment="1">
      <alignment horizontal="center"/>
    </xf>
    <xf numFmtId="1" fontId="4" fillId="12" borderId="15" xfId="2" applyNumberFormat="1" applyFont="1" applyFill="1" applyBorder="1" applyAlignment="1">
      <alignment horizontal="center"/>
    </xf>
    <xf numFmtId="1" fontId="19" fillId="11" borderId="13" xfId="2" applyNumberFormat="1" applyFont="1" applyFill="1" applyBorder="1" applyAlignment="1">
      <alignment horizontal="center"/>
    </xf>
    <xf numFmtId="1" fontId="19" fillId="11" borderId="14" xfId="2" applyNumberFormat="1" applyFont="1" applyFill="1" applyBorder="1" applyAlignment="1">
      <alignment horizontal="center"/>
    </xf>
    <xf numFmtId="1" fontId="19" fillId="11" borderId="15" xfId="2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/>
    </xf>
    <xf numFmtId="1" fontId="3" fillId="3" borderId="14" xfId="2" applyNumberFormat="1" applyFont="1" applyFill="1" applyBorder="1" applyAlignment="1">
      <alignment horizontal="center"/>
    </xf>
    <xf numFmtId="1" fontId="3" fillId="3" borderId="15" xfId="2" applyNumberFormat="1" applyFont="1" applyFill="1" applyBorder="1" applyAlignment="1">
      <alignment horizontal="center"/>
    </xf>
    <xf numFmtId="1" fontId="3" fillId="5" borderId="13" xfId="0" applyNumberFormat="1" applyFont="1" applyFill="1" applyBorder="1" applyAlignment="1">
      <alignment horizontal="center"/>
    </xf>
    <xf numFmtId="1" fontId="3" fillId="5" borderId="14" xfId="0" applyNumberFormat="1" applyFont="1" applyFill="1" applyBorder="1" applyAlignment="1">
      <alignment horizontal="center"/>
    </xf>
    <xf numFmtId="1" fontId="3" fillId="5" borderId="15" xfId="0" applyNumberFormat="1" applyFont="1" applyFill="1" applyBorder="1" applyAlignment="1">
      <alignment horizontal="center"/>
    </xf>
    <xf numFmtId="0" fontId="20" fillId="0" borderId="12" xfId="0" applyFont="1" applyBorder="1" applyAlignment="1">
      <alignment horizontal="center" vertical="center" textRotation="90" wrapText="1"/>
    </xf>
    <xf numFmtId="1" fontId="3" fillId="2" borderId="13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4428819504925"/>
          <c:y val="3.7825235260226943E-2"/>
          <c:w val="0.80324759405074353"/>
          <c:h val="0.72625364537766057"/>
        </c:manualLayout>
      </c:layout>
      <c:lineChart>
        <c:grouping val="standard"/>
        <c:varyColors val="0"/>
        <c:ser>
          <c:idx val="1"/>
          <c:order val="0"/>
          <c:tx>
            <c:v>2010/2011</c:v>
          </c:tx>
          <c:val>
            <c:numRef>
              <c:f>'2011-2012'!$D$6:$D$18</c:f>
              <c:numCache>
                <c:formatCode>0</c:formatCode>
                <c:ptCount val="13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1796</c:v>
                </c:pt>
                <c:pt idx="6">
                  <c:v>4000</c:v>
                </c:pt>
                <c:pt idx="7">
                  <c:v>2330</c:v>
                </c:pt>
                <c:pt idx="8">
                  <c:v>2120</c:v>
                </c:pt>
                <c:pt idx="9">
                  <c:v>1330</c:v>
                </c:pt>
                <c:pt idx="10">
                  <c:v>274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E-4D8C-8C29-11E40238CF46}"/>
            </c:ext>
          </c:extLst>
        </c:ser>
        <c:ser>
          <c:idx val="0"/>
          <c:order val="1"/>
          <c:tx>
            <c:v>2011/2012</c:v>
          </c:tx>
          <c:val>
            <c:numRef>
              <c:f>'2011-2012'!$G$6:$G$18</c:f>
              <c:numCache>
                <c:formatCode>0</c:formatCode>
                <c:ptCount val="13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369</c:v>
                </c:pt>
                <c:pt idx="5">
                  <c:v>1075</c:v>
                </c:pt>
                <c:pt idx="6">
                  <c:v>1776</c:v>
                </c:pt>
                <c:pt idx="7">
                  <c:v>1928</c:v>
                </c:pt>
                <c:pt idx="8">
                  <c:v>2503</c:v>
                </c:pt>
                <c:pt idx="9">
                  <c:v>615</c:v>
                </c:pt>
                <c:pt idx="10">
                  <c:v>711</c:v>
                </c:pt>
                <c:pt idx="11">
                  <c:v>156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E-4D8C-8C29-11E40238CF46}"/>
            </c:ext>
          </c:extLst>
        </c:ser>
        <c:ser>
          <c:idx val="2"/>
          <c:order val="2"/>
          <c:tx>
            <c:v>2012/2013</c:v>
          </c:tx>
          <c:val>
            <c:numRef>
              <c:f>'2011-2012'!$J$6:$J$18</c:f>
              <c:numCache>
                <c:formatCode>0</c:formatCode>
                <c:ptCount val="13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571</c:v>
                </c:pt>
                <c:pt idx="5">
                  <c:v>1356</c:v>
                </c:pt>
                <c:pt idx="6">
                  <c:v>2059</c:v>
                </c:pt>
                <c:pt idx="7">
                  <c:v>2644</c:v>
                </c:pt>
                <c:pt idx="8">
                  <c:v>2472</c:v>
                </c:pt>
                <c:pt idx="9">
                  <c:v>2067</c:v>
                </c:pt>
                <c:pt idx="10">
                  <c:v>889</c:v>
                </c:pt>
                <c:pt idx="11">
                  <c:v>130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E-4D8C-8C29-11E40238CF46}"/>
            </c:ext>
          </c:extLst>
        </c:ser>
        <c:ser>
          <c:idx val="3"/>
          <c:order val="3"/>
          <c:tx>
            <c:v>2013/2014</c:v>
          </c:tx>
          <c:val>
            <c:numRef>
              <c:f>'2011-2012'!$M$6:$M$18</c:f>
              <c:numCache>
                <c:formatCode>0</c:formatCode>
                <c:ptCount val="13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218</c:v>
                </c:pt>
                <c:pt idx="5">
                  <c:v>1569</c:v>
                </c:pt>
                <c:pt idx="6">
                  <c:v>2140</c:v>
                </c:pt>
                <c:pt idx="7">
                  <c:v>1945</c:v>
                </c:pt>
                <c:pt idx="8">
                  <c:v>1581</c:v>
                </c:pt>
                <c:pt idx="9">
                  <c:v>967</c:v>
                </c:pt>
                <c:pt idx="10">
                  <c:v>244</c:v>
                </c:pt>
                <c:pt idx="11">
                  <c:v>141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E-4D8C-8C29-11E40238C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76544"/>
        <c:axId val="70478080"/>
      </c:lineChart>
      <c:catAx>
        <c:axId val="70476544"/>
        <c:scaling>
          <c:orientation val="minMax"/>
        </c:scaling>
        <c:delete val="0"/>
        <c:axPos val="b"/>
        <c:majorTickMark val="out"/>
        <c:minorTickMark val="none"/>
        <c:tickLblPos val="nextTo"/>
        <c:crossAx val="70478080"/>
        <c:crosses val="autoZero"/>
        <c:auto val="1"/>
        <c:lblAlgn val="ctr"/>
        <c:lblOffset val="100"/>
        <c:noMultiLvlLbl val="0"/>
      </c:catAx>
      <c:valAx>
        <c:axId val="704780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0476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26725220748186E-2"/>
          <c:y val="0.25245938160169001"/>
          <c:w val="0.80324759405074353"/>
          <c:h val="0.72625364537766057"/>
        </c:manualLayout>
      </c:layout>
      <c:lineChart>
        <c:grouping val="standard"/>
        <c:varyColors val="0"/>
        <c:ser>
          <c:idx val="1"/>
          <c:order val="0"/>
          <c:tx>
            <c:v>2010/2111</c:v>
          </c:tx>
          <c:val>
            <c:numRef>
              <c:f>'2011-2012'!$Z$6:$Z$18</c:f>
              <c:numCache>
                <c:formatCode>0</c:formatCode>
                <c:ptCount val="13"/>
                <c:pt idx="0">
                  <c:v>-198</c:v>
                </c:pt>
                <c:pt idx="2">
                  <c:v>-50</c:v>
                </c:pt>
                <c:pt idx="3">
                  <c:v>50</c:v>
                </c:pt>
                <c:pt idx="4">
                  <c:v>70</c:v>
                </c:pt>
                <c:pt idx="5">
                  <c:v>75</c:v>
                </c:pt>
                <c:pt idx="6">
                  <c:v>145</c:v>
                </c:pt>
                <c:pt idx="7">
                  <c:v>90</c:v>
                </c:pt>
                <c:pt idx="8">
                  <c:v>60</c:v>
                </c:pt>
                <c:pt idx="9">
                  <c:v>-55</c:v>
                </c:pt>
                <c:pt idx="10">
                  <c:v>-85</c:v>
                </c:pt>
                <c:pt idx="11">
                  <c:v>-140</c:v>
                </c:pt>
                <c:pt idx="12">
                  <c:v>-90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B-4F45-823E-032107DEEEC9}"/>
            </c:ext>
          </c:extLst>
        </c:ser>
        <c:ser>
          <c:idx val="0"/>
          <c:order val="1"/>
          <c:tx>
            <c:v>2011/2012</c:v>
          </c:tx>
          <c:val>
            <c:numRef>
              <c:f>'2011-2012'!$AC$6:$AC$18</c:f>
              <c:numCache>
                <c:formatCode>0</c:formatCode>
                <c:ptCount val="13"/>
                <c:pt idx="0">
                  <c:v>-104</c:v>
                </c:pt>
                <c:pt idx="2">
                  <c:v>-72</c:v>
                </c:pt>
                <c:pt idx="3">
                  <c:v>-21</c:v>
                </c:pt>
                <c:pt idx="4">
                  <c:v>71</c:v>
                </c:pt>
                <c:pt idx="5">
                  <c:v>163</c:v>
                </c:pt>
                <c:pt idx="6">
                  <c:v>122</c:v>
                </c:pt>
                <c:pt idx="7">
                  <c:v>97</c:v>
                </c:pt>
                <c:pt idx="8">
                  <c:v>35</c:v>
                </c:pt>
                <c:pt idx="9">
                  <c:v>-79</c:v>
                </c:pt>
                <c:pt idx="10">
                  <c:v>-82</c:v>
                </c:pt>
                <c:pt idx="11">
                  <c:v>-143</c:v>
                </c:pt>
                <c:pt idx="12">
                  <c:v>-44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B-4F45-823E-032107DEEEC9}"/>
            </c:ext>
          </c:extLst>
        </c:ser>
        <c:ser>
          <c:idx val="2"/>
          <c:order val="2"/>
          <c:tx>
            <c:v>2012/2013</c:v>
          </c:tx>
          <c:val>
            <c:numRef>
              <c:f>'2011-2012'!$AF$6:$AF$18</c:f>
              <c:numCache>
                <c:formatCode>0</c:formatCode>
                <c:ptCount val="13"/>
                <c:pt idx="0">
                  <c:v>-179</c:v>
                </c:pt>
                <c:pt idx="2">
                  <c:v>-150</c:v>
                </c:pt>
                <c:pt idx="3">
                  <c:v>-7</c:v>
                </c:pt>
                <c:pt idx="4">
                  <c:v>26</c:v>
                </c:pt>
                <c:pt idx="5">
                  <c:v>122</c:v>
                </c:pt>
                <c:pt idx="6">
                  <c:v>168</c:v>
                </c:pt>
                <c:pt idx="7">
                  <c:v>110</c:v>
                </c:pt>
                <c:pt idx="8">
                  <c:v>58</c:v>
                </c:pt>
                <c:pt idx="9">
                  <c:v>9</c:v>
                </c:pt>
                <c:pt idx="10">
                  <c:v>-113</c:v>
                </c:pt>
                <c:pt idx="11">
                  <c:v>-48</c:v>
                </c:pt>
                <c:pt idx="12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BB-4F45-823E-032107DEEEC9}"/>
            </c:ext>
          </c:extLst>
        </c:ser>
        <c:ser>
          <c:idx val="3"/>
          <c:order val="3"/>
          <c:tx>
            <c:v>2013/2014</c:v>
          </c:tx>
          <c:val>
            <c:numRef>
              <c:f>'2011-2012'!$AI$6:$AI$18</c:f>
              <c:numCache>
                <c:formatCode>0</c:formatCode>
                <c:ptCount val="13"/>
                <c:pt idx="0">
                  <c:v>-71</c:v>
                </c:pt>
                <c:pt idx="2">
                  <c:v>-45</c:v>
                </c:pt>
                <c:pt idx="3">
                  <c:v>17</c:v>
                </c:pt>
                <c:pt idx="4">
                  <c:v>90</c:v>
                </c:pt>
                <c:pt idx="5">
                  <c:v>169</c:v>
                </c:pt>
                <c:pt idx="6">
                  <c:v>132</c:v>
                </c:pt>
                <c:pt idx="7">
                  <c:v>120</c:v>
                </c:pt>
                <c:pt idx="8">
                  <c:v>77</c:v>
                </c:pt>
                <c:pt idx="9">
                  <c:v>100</c:v>
                </c:pt>
                <c:pt idx="10">
                  <c:v>-29</c:v>
                </c:pt>
                <c:pt idx="11">
                  <c:v>-85</c:v>
                </c:pt>
                <c:pt idx="12">
                  <c:v>-159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BB-4F45-823E-032107DEE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07520"/>
        <c:axId val="71172864"/>
      </c:lineChart>
      <c:catAx>
        <c:axId val="705075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71172864"/>
        <c:crosses val="autoZero"/>
        <c:auto val="1"/>
        <c:lblAlgn val="ctr"/>
        <c:lblOffset val="100"/>
        <c:noMultiLvlLbl val="0"/>
      </c:catAx>
      <c:valAx>
        <c:axId val="711728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050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449240641977355E-2"/>
          <c:y val="0.20693092631713741"/>
          <c:w val="0.80324759405074353"/>
          <c:h val="0.72625364537766057"/>
        </c:manualLayout>
      </c:layout>
      <c:lineChart>
        <c:grouping val="standard"/>
        <c:varyColors val="0"/>
        <c:ser>
          <c:idx val="1"/>
          <c:order val="0"/>
          <c:tx>
            <c:v>2010/2011</c:v>
          </c:tx>
          <c:val>
            <c:numRef>
              <c:f>'2011-2012'!$AS$6:$AS$18</c:f>
              <c:numCache>
                <c:formatCode>0</c:formatCode>
                <c:ptCount val="13"/>
                <c:pt idx="0">
                  <c:v>280</c:v>
                </c:pt>
                <c:pt idx="2">
                  <c:v>297</c:v>
                </c:pt>
                <c:pt idx="3">
                  <c:v>303</c:v>
                </c:pt>
                <c:pt idx="4">
                  <c:v>335</c:v>
                </c:pt>
                <c:pt idx="5">
                  <c:v>430</c:v>
                </c:pt>
                <c:pt idx="6">
                  <c:v>980</c:v>
                </c:pt>
                <c:pt idx="7">
                  <c:v>715</c:v>
                </c:pt>
                <c:pt idx="8">
                  <c:v>565</c:v>
                </c:pt>
                <c:pt idx="9">
                  <c:v>522</c:v>
                </c:pt>
                <c:pt idx="10">
                  <c:v>388</c:v>
                </c:pt>
                <c:pt idx="11">
                  <c:v>189</c:v>
                </c:pt>
                <c:pt idx="12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D-4034-86F2-25306E96D50F}"/>
            </c:ext>
          </c:extLst>
        </c:ser>
        <c:ser>
          <c:idx val="0"/>
          <c:order val="1"/>
          <c:tx>
            <c:v>2011/2012</c:v>
          </c:tx>
          <c:val>
            <c:numRef>
              <c:f>'2011-2012'!$AV$6:$AV$18</c:f>
              <c:numCache>
                <c:formatCode>0</c:formatCode>
                <c:ptCount val="13"/>
                <c:pt idx="0">
                  <c:v>272</c:v>
                </c:pt>
                <c:pt idx="2">
                  <c:v>319</c:v>
                </c:pt>
                <c:pt idx="3">
                  <c:v>326</c:v>
                </c:pt>
                <c:pt idx="4">
                  <c:v>340</c:v>
                </c:pt>
                <c:pt idx="5">
                  <c:v>380</c:v>
                </c:pt>
                <c:pt idx="6">
                  <c:v>570</c:v>
                </c:pt>
                <c:pt idx="7">
                  <c:v>580</c:v>
                </c:pt>
                <c:pt idx="8">
                  <c:v>597</c:v>
                </c:pt>
                <c:pt idx="9">
                  <c:v>515</c:v>
                </c:pt>
                <c:pt idx="10">
                  <c:v>406</c:v>
                </c:pt>
                <c:pt idx="11">
                  <c:v>332</c:v>
                </c:pt>
                <c:pt idx="12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D-4034-86F2-25306E96D50F}"/>
            </c:ext>
          </c:extLst>
        </c:ser>
        <c:ser>
          <c:idx val="2"/>
          <c:order val="2"/>
          <c:tx>
            <c:v>2012/2013</c:v>
          </c:tx>
          <c:val>
            <c:numRef>
              <c:f>'2011-2012'!$AY$6:$AY$18</c:f>
              <c:numCache>
                <c:formatCode>0</c:formatCode>
                <c:ptCount val="13"/>
                <c:pt idx="0">
                  <c:v>151</c:v>
                </c:pt>
                <c:pt idx="2">
                  <c:v>197</c:v>
                </c:pt>
                <c:pt idx="3">
                  <c:v>195</c:v>
                </c:pt>
                <c:pt idx="4">
                  <c:v>380</c:v>
                </c:pt>
                <c:pt idx="5">
                  <c:v>466</c:v>
                </c:pt>
                <c:pt idx="6">
                  <c:v>615</c:v>
                </c:pt>
                <c:pt idx="7">
                  <c:v>592</c:v>
                </c:pt>
                <c:pt idx="8">
                  <c:v>571</c:v>
                </c:pt>
                <c:pt idx="9">
                  <c:v>559</c:v>
                </c:pt>
                <c:pt idx="10">
                  <c:v>436</c:v>
                </c:pt>
                <c:pt idx="11">
                  <c:v>266</c:v>
                </c:pt>
                <c:pt idx="12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5D-4034-86F2-25306E96D50F}"/>
            </c:ext>
          </c:extLst>
        </c:ser>
        <c:ser>
          <c:idx val="3"/>
          <c:order val="3"/>
          <c:tx>
            <c:v>2013/2014</c:v>
          </c:tx>
          <c:val>
            <c:numRef>
              <c:f>'2011-2012'!$BB$6:$BB$18</c:f>
              <c:numCache>
                <c:formatCode>0</c:formatCode>
                <c:ptCount val="13"/>
                <c:pt idx="0">
                  <c:v>-98</c:v>
                </c:pt>
                <c:pt idx="2">
                  <c:v>119</c:v>
                </c:pt>
                <c:pt idx="3">
                  <c:v>161</c:v>
                </c:pt>
                <c:pt idx="4">
                  <c:v>257</c:v>
                </c:pt>
                <c:pt idx="5">
                  <c:v>588</c:v>
                </c:pt>
                <c:pt idx="6">
                  <c:v>585</c:v>
                </c:pt>
                <c:pt idx="7">
                  <c:v>585</c:v>
                </c:pt>
                <c:pt idx="8">
                  <c:v>526</c:v>
                </c:pt>
                <c:pt idx="9">
                  <c:v>403</c:v>
                </c:pt>
                <c:pt idx="10">
                  <c:v>337</c:v>
                </c:pt>
                <c:pt idx="11">
                  <c:v>192</c:v>
                </c:pt>
                <c:pt idx="12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5D-4034-86F2-25306E96D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30976"/>
        <c:axId val="71232512"/>
      </c:lineChart>
      <c:catAx>
        <c:axId val="712309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71232512"/>
        <c:crosses val="autoZero"/>
        <c:auto val="1"/>
        <c:lblAlgn val="ctr"/>
        <c:lblOffset val="100"/>
        <c:noMultiLvlLbl val="0"/>
      </c:catAx>
      <c:valAx>
        <c:axId val="712325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1230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7</xdr:row>
      <xdr:rowOff>152400</xdr:rowOff>
    </xdr:from>
    <xdr:to>
      <xdr:col>2</xdr:col>
      <xdr:colOff>323850</xdr:colOff>
      <xdr:row>8</xdr:row>
      <xdr:rowOff>95250</xdr:rowOff>
    </xdr:to>
    <xdr:cxnSp macro="">
      <xdr:nvCxnSpPr>
        <xdr:cNvPr id="4" name="Connecteur droit avec flèche 3"/>
        <xdr:cNvCxnSpPr/>
      </xdr:nvCxnSpPr>
      <xdr:spPr>
        <a:xfrm>
          <a:off x="733425" y="5543550"/>
          <a:ext cx="352425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22508</xdr:colOff>
      <xdr:row>30</xdr:row>
      <xdr:rowOff>97224</xdr:rowOff>
    </xdr:from>
    <xdr:to>
      <xdr:col>37</xdr:col>
      <xdr:colOff>516201</xdr:colOff>
      <xdr:row>51</xdr:row>
      <xdr:rowOff>1974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383438</xdr:colOff>
      <xdr:row>30</xdr:row>
      <xdr:rowOff>118392</xdr:rowOff>
    </xdr:from>
    <xdr:to>
      <xdr:col>54</xdr:col>
      <xdr:colOff>55690</xdr:colOff>
      <xdr:row>51</xdr:row>
      <xdr:rowOff>23142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649942</xdr:colOff>
      <xdr:row>30</xdr:row>
      <xdr:rowOff>11206</xdr:rowOff>
    </xdr:from>
    <xdr:to>
      <xdr:col>66</xdr:col>
      <xdr:colOff>90768</xdr:colOff>
      <xdr:row>50</xdr:row>
      <xdr:rowOff>106456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542131</xdr:colOff>
      <xdr:row>4</xdr:row>
      <xdr:rowOff>48419</xdr:rowOff>
    </xdr:from>
    <xdr:to>
      <xdr:col>6</xdr:col>
      <xdr:colOff>543719</xdr:colOff>
      <xdr:row>9</xdr:row>
      <xdr:rowOff>124619</xdr:rowOff>
    </xdr:to>
    <xdr:cxnSp macro="">
      <xdr:nvCxnSpPr>
        <xdr:cNvPr id="3" name="Connecteur droit avec flèche 2"/>
        <xdr:cNvCxnSpPr/>
      </xdr:nvCxnSpPr>
      <xdr:spPr>
        <a:xfrm rot="5400000" flipH="1" flipV="1">
          <a:off x="4848225" y="1323975"/>
          <a:ext cx="10287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9</xdr:row>
      <xdr:rowOff>123825</xdr:rowOff>
    </xdr:from>
    <xdr:to>
      <xdr:col>9</xdr:col>
      <xdr:colOff>152400</xdr:colOff>
      <xdr:row>9</xdr:row>
      <xdr:rowOff>125413</xdr:rowOff>
    </xdr:to>
    <xdr:cxnSp macro="">
      <xdr:nvCxnSpPr>
        <xdr:cNvPr id="5" name="Connecteur droit avec flèche 4"/>
        <xdr:cNvCxnSpPr/>
      </xdr:nvCxnSpPr>
      <xdr:spPr>
        <a:xfrm>
          <a:off x="5362575" y="1838325"/>
          <a:ext cx="18954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542131</xdr:colOff>
      <xdr:row>29</xdr:row>
      <xdr:rowOff>48419</xdr:rowOff>
    </xdr:from>
    <xdr:to>
      <xdr:col>6</xdr:col>
      <xdr:colOff>543719</xdr:colOff>
      <xdr:row>37</xdr:row>
      <xdr:rowOff>124619</xdr:rowOff>
    </xdr:to>
    <xdr:cxnSp macro="">
      <xdr:nvCxnSpPr>
        <xdr:cNvPr id="4" name="Connecteur droit avec flèche 3"/>
        <xdr:cNvCxnSpPr/>
      </xdr:nvCxnSpPr>
      <xdr:spPr>
        <a:xfrm rot="5400000" flipH="1" flipV="1">
          <a:off x="4848225" y="1371600"/>
          <a:ext cx="10287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37</xdr:row>
      <xdr:rowOff>123825</xdr:rowOff>
    </xdr:from>
    <xdr:to>
      <xdr:col>9</xdr:col>
      <xdr:colOff>152400</xdr:colOff>
      <xdr:row>37</xdr:row>
      <xdr:rowOff>125413</xdr:rowOff>
    </xdr:to>
    <xdr:cxnSp macro="">
      <xdr:nvCxnSpPr>
        <xdr:cNvPr id="6" name="Connecteur droit avec flèche 5"/>
        <xdr:cNvCxnSpPr/>
      </xdr:nvCxnSpPr>
      <xdr:spPr>
        <a:xfrm>
          <a:off x="5362575" y="1885950"/>
          <a:ext cx="18954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C23" sqref="C23"/>
    </sheetView>
  </sheetViews>
  <sheetFormatPr baseColWidth="10" defaultRowHeight="15" x14ac:dyDescent="0.25"/>
  <cols>
    <col min="1" max="1" width="12.875" bestFit="1" customWidth="1"/>
    <col min="2" max="3" width="13" bestFit="1" customWidth="1"/>
    <col min="4" max="4" width="12" bestFit="1" customWidth="1"/>
    <col min="7" max="7" width="13" bestFit="1" customWidth="1"/>
  </cols>
  <sheetData>
    <row r="1" spans="1:6" ht="15.75" thickBot="1" x14ac:dyDescent="0.3">
      <c r="A1" s="1">
        <v>423810.62</v>
      </c>
    </row>
    <row r="2" spans="1:6" ht="15.75" thickBot="1" x14ac:dyDescent="0.3">
      <c r="A2" s="2">
        <v>435116.52</v>
      </c>
      <c r="B2" s="4">
        <f>A2-A1</f>
        <v>11305.900000000023</v>
      </c>
      <c r="C2">
        <f>B2/A1</f>
        <v>2.6676773696704494E-2</v>
      </c>
      <c r="D2" s="5">
        <f>ROUND(C2,4)</f>
        <v>2.6700000000000002E-2</v>
      </c>
    </row>
    <row r="3" spans="1:6" ht="15.75" thickBot="1" x14ac:dyDescent="0.3">
      <c r="A3" s="3">
        <v>435474.8</v>
      </c>
      <c r="B3" s="4">
        <f>A3-A1</f>
        <v>11664.179999999993</v>
      </c>
      <c r="C3">
        <f>B3/A1</f>
        <v>2.752215128540194E-2</v>
      </c>
      <c r="D3" s="5">
        <f>ROUND(C3,4)</f>
        <v>2.75E-2</v>
      </c>
    </row>
    <row r="4" spans="1:6" ht="15.75" thickBot="1" x14ac:dyDescent="0.3">
      <c r="A4" s="3">
        <v>447084.95</v>
      </c>
      <c r="B4" s="4">
        <f>A4-A1</f>
        <v>23274.330000000016</v>
      </c>
      <c r="C4">
        <f>B4/A1</f>
        <v>5.4916816383695194E-2</v>
      </c>
      <c r="D4" s="5">
        <f>ROUND(C4,4)</f>
        <v>5.4899999999999997E-2</v>
      </c>
    </row>
    <row r="5" spans="1:6" ht="15.75" thickBot="1" x14ac:dyDescent="0.3">
      <c r="A5" s="3">
        <v>453579.99</v>
      </c>
      <c r="B5" s="4">
        <f>A5-A1</f>
        <v>29769.369999999995</v>
      </c>
      <c r="C5">
        <f>B5/A1</f>
        <v>7.0242152025355095E-2</v>
      </c>
      <c r="D5" s="5">
        <f>ROUND(C5,4)</f>
        <v>7.0199999999999999E-2</v>
      </c>
    </row>
    <row r="6" spans="1:6" ht="15.75" thickBot="1" x14ac:dyDescent="0.3">
      <c r="A6" s="3">
        <v>465581.42</v>
      </c>
      <c r="B6" s="4">
        <f>A6-A1</f>
        <v>41770.799999999988</v>
      </c>
      <c r="C6">
        <f>B6/A1</f>
        <v>9.8560059679486056E-2</v>
      </c>
      <c r="D6" s="5">
        <f>ROUND(C6,4)</f>
        <v>9.8599999999999993E-2</v>
      </c>
    </row>
    <row r="8" spans="1:6" ht="15.75" thickBot="1" x14ac:dyDescent="0.3"/>
    <row r="9" spans="1:6" ht="15.75" thickBot="1" x14ac:dyDescent="0.3">
      <c r="B9" s="9">
        <v>93038.85</v>
      </c>
      <c r="C9" s="4">
        <f>ROUND(B9*1.21,2)</f>
        <v>112577.01</v>
      </c>
      <c r="D9" s="4">
        <f>C9-C16</f>
        <v>-19496.740000000005</v>
      </c>
      <c r="E9">
        <f>D9/C16</f>
        <v>-0.14762009861914274</v>
      </c>
      <c r="F9" s="5">
        <f>ROUND(E9,4)</f>
        <v>-0.14760000000000001</v>
      </c>
    </row>
    <row r="10" spans="1:6" ht="15.75" thickBot="1" x14ac:dyDescent="0.3">
      <c r="B10" s="10">
        <v>96718.11</v>
      </c>
      <c r="C10" s="4">
        <f>ROUND(B10*1.21,2)</f>
        <v>117028.91</v>
      </c>
      <c r="D10" s="4">
        <f>C10-C16</f>
        <v>-15044.839999999997</v>
      </c>
      <c r="E10">
        <f>D10/C16</f>
        <v>-0.11391241635828464</v>
      </c>
      <c r="F10" s="5">
        <f>ROUND(E10,4)</f>
        <v>-0.1139</v>
      </c>
    </row>
    <row r="11" spans="1:6" ht="15.75" thickBot="1" x14ac:dyDescent="0.3">
      <c r="B11" s="10">
        <v>106889.17</v>
      </c>
      <c r="C11" s="4">
        <f>ROUND(B11*1.21,2)</f>
        <v>129335.9</v>
      </c>
      <c r="D11" s="4">
        <f>C11-C16</f>
        <v>-2737.8500000000058</v>
      </c>
      <c r="E11">
        <f>D11/C16</f>
        <v>-2.0729705940809629E-2</v>
      </c>
      <c r="F11" s="5">
        <f>ROUND(E11,4)</f>
        <v>-2.07E-2</v>
      </c>
    </row>
    <row r="12" spans="1:6" ht="15.75" thickBot="1" x14ac:dyDescent="0.3">
      <c r="B12" s="10">
        <v>114634.38</v>
      </c>
      <c r="C12" s="4">
        <f>ROUND(B12*1.21,2)</f>
        <v>138707.6</v>
      </c>
      <c r="D12" s="4">
        <f>C12-C16</f>
        <v>6633.8500000000058</v>
      </c>
      <c r="E12">
        <f>D12/C16</f>
        <v>5.0228376191332538E-2</v>
      </c>
      <c r="F12" s="5">
        <f>ROUND(E12,4)</f>
        <v>5.0200000000000002E-2</v>
      </c>
    </row>
    <row r="13" spans="1:6" ht="15.75" thickBot="1" x14ac:dyDescent="0.3">
      <c r="B13" s="10">
        <v>134478.79999999999</v>
      </c>
      <c r="C13" s="4">
        <f>ROUND(B13*1.21,2)</f>
        <v>162719.35</v>
      </c>
      <c r="D13" s="4">
        <f>C13-C16</f>
        <v>30645.600000000006</v>
      </c>
      <c r="E13">
        <f>D13/C16</f>
        <v>0.23203399615744996</v>
      </c>
      <c r="F13" s="5">
        <f>ROUND(E13,4)</f>
        <v>0.23200000000000001</v>
      </c>
    </row>
    <row r="14" spans="1:6" x14ac:dyDescent="0.25">
      <c r="B14" s="8"/>
      <c r="C14" s="4"/>
      <c r="F14" s="5"/>
    </row>
    <row r="16" spans="1:6" x14ac:dyDescent="0.25">
      <c r="A16" t="s">
        <v>0</v>
      </c>
      <c r="B16">
        <f>ROUND(AVERAGE(B9:B13),2)</f>
        <v>109151.86</v>
      </c>
      <c r="C16" s="4">
        <f>ROUND(AVERAGE(C9:C13),2)</f>
        <v>132073.75</v>
      </c>
    </row>
    <row r="19" spans="2:10" x14ac:dyDescent="0.25">
      <c r="B19" s="4">
        <v>26620.04</v>
      </c>
      <c r="G19" s="4">
        <v>124563.62</v>
      </c>
    </row>
    <row r="20" spans="2:10" x14ac:dyDescent="0.25">
      <c r="B20" s="4">
        <v>23910.81</v>
      </c>
      <c r="C20" s="4">
        <f>B20-B19</f>
        <v>-2709.2299999999996</v>
      </c>
      <c r="D20">
        <f>C20/B19</f>
        <v>-0.1017740769735883</v>
      </c>
      <c r="E20" s="5">
        <f>ROUND(D20,4)</f>
        <v>-0.1018</v>
      </c>
      <c r="G20" s="4">
        <f>C16</f>
        <v>132073.75</v>
      </c>
      <c r="H20">
        <f>G20-G19</f>
        <v>7510.1300000000047</v>
      </c>
      <c r="I20">
        <f>H20/G19</f>
        <v>6.0291520108359128E-2</v>
      </c>
      <c r="J20" s="5">
        <f>ROUND(I20,4)</f>
        <v>6.0299999999999999E-2</v>
      </c>
    </row>
    <row r="23" spans="2:10" ht="15.75" thickBot="1" x14ac:dyDescent="0.3"/>
    <row r="24" spans="2:10" ht="15.75" thickBot="1" x14ac:dyDescent="0.3">
      <c r="B24" s="6">
        <v>102797.48</v>
      </c>
    </row>
    <row r="25" spans="2:10" ht="15.75" thickBot="1" x14ac:dyDescent="0.3">
      <c r="B25" s="7">
        <v>110019.55</v>
      </c>
    </row>
    <row r="26" spans="2:10" ht="15.75" thickBot="1" x14ac:dyDescent="0.3">
      <c r="B26" s="7">
        <v>118225.29</v>
      </c>
    </row>
    <row r="27" spans="2:10" ht="15.75" thickBot="1" x14ac:dyDescent="0.3">
      <c r="B27" s="7">
        <v>136621.76999999999</v>
      </c>
    </row>
    <row r="28" spans="2:10" ht="15.75" thickBot="1" x14ac:dyDescent="0.3">
      <c r="B28" s="7">
        <v>147649.31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6"/>
  <sheetViews>
    <sheetView zoomScaleNormal="100" workbookViewId="0">
      <selection activeCell="P11" sqref="P11"/>
    </sheetView>
  </sheetViews>
  <sheetFormatPr baseColWidth="10" defaultColWidth="11.375" defaultRowHeight="15" x14ac:dyDescent="0.25"/>
  <cols>
    <col min="1" max="1" width="11.625" style="79" bestFit="1" customWidth="1"/>
    <col min="2" max="2" width="8.75" style="103" customWidth="1"/>
    <col min="3" max="3" width="13" style="29" bestFit="1" customWidth="1"/>
    <col min="4" max="4" width="9.125" style="14" customWidth="1"/>
    <col min="5" max="5" width="6.875" style="30" customWidth="1"/>
    <col min="6" max="6" width="11.375" style="37"/>
    <col min="7" max="7" width="7.625" style="18" customWidth="1"/>
    <col min="8" max="8" width="6.875" style="38" customWidth="1"/>
    <col min="9" max="9" width="12" style="44" bestFit="1" customWidth="1"/>
    <col min="10" max="10" width="8.625" style="15" customWidth="1"/>
    <col min="11" max="11" width="6.875" style="45" customWidth="1"/>
    <col min="12" max="12" width="9.25" style="50" customWidth="1"/>
    <col min="13" max="13" width="9.25" style="12" customWidth="1"/>
    <col min="14" max="14" width="9.625" style="51" customWidth="1"/>
    <col min="15" max="15" width="5.375" style="11" customWidth="1"/>
    <col min="16" max="16" width="11.375" style="37"/>
    <col min="17" max="17" width="9.375" style="18" customWidth="1"/>
    <col min="18" max="18" width="6.875" style="38" customWidth="1"/>
    <col min="19" max="19" width="12" style="44" bestFit="1" customWidth="1"/>
    <col min="20" max="20" width="9.375" style="15" customWidth="1"/>
    <col min="21" max="21" width="6.875" style="45" customWidth="1"/>
    <col min="22" max="22" width="13" style="29" bestFit="1" customWidth="1"/>
    <col min="23" max="23" width="6.875" style="14" customWidth="1"/>
    <col min="24" max="24" width="6.875" style="30" customWidth="1"/>
    <col min="25" max="26" width="4.125" style="11" customWidth="1"/>
    <col min="27" max="29" width="11.375" style="227"/>
    <col min="30" max="16384" width="11.375" style="11"/>
  </cols>
  <sheetData>
    <row r="1" spans="1:24" x14ac:dyDescent="0.25">
      <c r="B1" s="82"/>
      <c r="C1" s="83" t="s">
        <v>1</v>
      </c>
      <c r="D1" s="82"/>
      <c r="E1" s="84"/>
      <c r="F1" s="85" t="s">
        <v>2</v>
      </c>
      <c r="G1" s="86"/>
      <c r="H1" s="84"/>
      <c r="I1" s="83" t="s">
        <v>3</v>
      </c>
      <c r="J1" s="86"/>
      <c r="K1" s="84"/>
      <c r="L1" s="83" t="s">
        <v>4</v>
      </c>
      <c r="M1" s="87"/>
      <c r="N1" s="84"/>
      <c r="P1" s="85" t="s">
        <v>2</v>
      </c>
      <c r="Q1" s="86"/>
      <c r="R1" s="84"/>
      <c r="S1" s="83" t="s">
        <v>3</v>
      </c>
      <c r="T1" s="86"/>
      <c r="U1" s="84"/>
      <c r="V1" s="83" t="s">
        <v>1</v>
      </c>
      <c r="W1" s="82"/>
      <c r="X1" s="84"/>
    </row>
    <row r="2" spans="1:24" x14ac:dyDescent="0.25">
      <c r="B2" s="77"/>
      <c r="C2" s="88"/>
      <c r="D2" s="77"/>
      <c r="E2" s="89"/>
      <c r="F2" s="90"/>
      <c r="G2" s="78"/>
      <c r="H2" s="89"/>
      <c r="I2" s="88"/>
      <c r="J2" s="78"/>
      <c r="K2" s="89"/>
      <c r="L2" s="88"/>
      <c r="M2" s="79"/>
      <c r="N2" s="89"/>
      <c r="P2" s="90"/>
      <c r="Q2" s="78"/>
      <c r="R2" s="89"/>
      <c r="S2" s="88"/>
      <c r="T2" s="78"/>
      <c r="U2" s="89"/>
      <c r="V2" s="88"/>
      <c r="W2" s="77"/>
      <c r="X2" s="89"/>
    </row>
    <row r="3" spans="1:24" x14ac:dyDescent="0.25">
      <c r="A3" s="91">
        <v>39630</v>
      </c>
      <c r="B3" s="77"/>
      <c r="C3" s="88">
        <v>58095</v>
      </c>
      <c r="D3" s="77"/>
      <c r="E3" s="89"/>
      <c r="F3" s="90">
        <v>45362</v>
      </c>
      <c r="G3" s="78"/>
      <c r="H3" s="89"/>
      <c r="I3" s="88">
        <v>6526</v>
      </c>
      <c r="J3" s="78"/>
      <c r="K3" s="89"/>
      <c r="L3" s="88"/>
      <c r="M3" s="79"/>
      <c r="N3" s="89"/>
      <c r="P3" s="90">
        <v>45362</v>
      </c>
      <c r="Q3" s="78"/>
      <c r="R3" s="89"/>
      <c r="S3" s="88">
        <v>6526</v>
      </c>
      <c r="T3" s="78"/>
      <c r="U3" s="89"/>
      <c r="V3" s="88">
        <v>58095</v>
      </c>
      <c r="W3" s="77"/>
      <c r="X3" s="89"/>
    </row>
    <row r="4" spans="1:24" x14ac:dyDescent="0.25">
      <c r="B4" s="80"/>
      <c r="C4" s="92">
        <f>C5-C3</f>
        <v>15644</v>
      </c>
      <c r="D4" s="80"/>
      <c r="E4" s="93"/>
      <c r="F4" s="92">
        <f>F5-F3</f>
        <v>3254</v>
      </c>
      <c r="G4" s="81"/>
      <c r="H4" s="93"/>
      <c r="I4" s="92">
        <f>I5-I3</f>
        <v>7576</v>
      </c>
      <c r="J4" s="78"/>
      <c r="K4" s="93"/>
      <c r="L4" s="88"/>
      <c r="M4" s="79"/>
      <c r="N4" s="93"/>
      <c r="P4" s="92">
        <f>P5-P3</f>
        <v>3254</v>
      </c>
      <c r="Q4" s="81"/>
      <c r="R4" s="93"/>
      <c r="S4" s="92">
        <f>S5-S3</f>
        <v>7576</v>
      </c>
      <c r="T4" s="78"/>
      <c r="U4" s="93"/>
      <c r="V4" s="92">
        <f>V5-V3</f>
        <v>15644</v>
      </c>
      <c r="W4" s="80"/>
      <c r="X4" s="93"/>
    </row>
    <row r="5" spans="1:24" x14ac:dyDescent="0.25">
      <c r="A5" s="91">
        <v>40002</v>
      </c>
      <c r="B5" s="77"/>
      <c r="C5" s="88">
        <v>73739</v>
      </c>
      <c r="D5" s="77"/>
      <c r="E5" s="89"/>
      <c r="F5" s="90">
        <v>48616</v>
      </c>
      <c r="G5" s="78"/>
      <c r="H5" s="89"/>
      <c r="I5" s="88">
        <v>14102</v>
      </c>
      <c r="J5" s="78"/>
      <c r="K5" s="89"/>
      <c r="L5" s="88"/>
      <c r="M5" s="79"/>
      <c r="N5" s="89"/>
      <c r="P5" s="90">
        <v>48616</v>
      </c>
      <c r="Q5" s="78"/>
      <c r="R5" s="89"/>
      <c r="S5" s="88">
        <v>14102</v>
      </c>
      <c r="T5" s="78"/>
      <c r="U5" s="89"/>
      <c r="V5" s="88">
        <v>73739</v>
      </c>
      <c r="W5" s="77"/>
      <c r="X5" s="89"/>
    </row>
    <row r="6" spans="1:24" x14ac:dyDescent="0.25">
      <c r="B6" s="77"/>
      <c r="C6" s="88"/>
      <c r="D6" s="77"/>
      <c r="E6" s="89"/>
      <c r="F6" s="90"/>
      <c r="G6" s="78"/>
      <c r="H6" s="89"/>
      <c r="I6" s="88"/>
      <c r="J6" s="78"/>
      <c r="K6" s="89"/>
      <c r="L6" s="88"/>
      <c r="M6" s="79"/>
      <c r="N6" s="89"/>
      <c r="P6" s="90"/>
      <c r="Q6" s="78"/>
      <c r="R6" s="89"/>
      <c r="S6" s="88"/>
      <c r="T6" s="78"/>
      <c r="U6" s="89"/>
      <c r="V6" s="88"/>
      <c r="W6" s="77"/>
      <c r="X6" s="89"/>
    </row>
    <row r="7" spans="1:24" x14ac:dyDescent="0.25">
      <c r="B7" s="94" t="s">
        <v>12</v>
      </c>
      <c r="C7" s="528" t="s">
        <v>1</v>
      </c>
      <c r="D7" s="529"/>
      <c r="E7" s="530"/>
      <c r="F7" s="531" t="s">
        <v>2</v>
      </c>
      <c r="G7" s="532"/>
      <c r="H7" s="533"/>
      <c r="I7" s="534" t="s">
        <v>3</v>
      </c>
      <c r="J7" s="535"/>
      <c r="K7" s="536"/>
      <c r="L7" s="538" t="s">
        <v>4</v>
      </c>
      <c r="M7" s="539"/>
      <c r="N7" s="540"/>
      <c r="P7" s="531" t="s">
        <v>2</v>
      </c>
      <c r="Q7" s="532"/>
      <c r="R7" s="533"/>
      <c r="S7" s="534" t="s">
        <v>3</v>
      </c>
      <c r="T7" s="535"/>
      <c r="U7" s="536"/>
      <c r="V7" s="528" t="s">
        <v>13</v>
      </c>
      <c r="W7" s="529"/>
      <c r="X7" s="530"/>
    </row>
    <row r="8" spans="1:24" x14ac:dyDescent="0.25">
      <c r="A8" s="104" t="s">
        <v>5</v>
      </c>
      <c r="B8" s="75"/>
      <c r="C8" s="33" t="s">
        <v>6</v>
      </c>
      <c r="V8" s="33"/>
    </row>
    <row r="9" spans="1:24" ht="15" customHeight="1" x14ac:dyDescent="0.25">
      <c r="A9" s="105">
        <v>40423</v>
      </c>
      <c r="B9" s="76"/>
      <c r="C9" s="34">
        <v>83004</v>
      </c>
      <c r="D9" s="22">
        <v>0</v>
      </c>
      <c r="E9" s="32">
        <v>0</v>
      </c>
      <c r="F9" s="40">
        <v>48450</v>
      </c>
      <c r="G9" s="23">
        <v>0</v>
      </c>
      <c r="H9" s="39">
        <v>0</v>
      </c>
      <c r="I9" s="47">
        <v>17947</v>
      </c>
      <c r="J9" s="17">
        <v>0</v>
      </c>
      <c r="K9" s="46">
        <v>0</v>
      </c>
      <c r="L9" s="53">
        <v>2650</v>
      </c>
      <c r="M9" s="24"/>
      <c r="N9" s="52">
        <v>0</v>
      </c>
      <c r="O9" s="537" t="s">
        <v>62</v>
      </c>
      <c r="P9" s="40">
        <v>6815</v>
      </c>
      <c r="Q9" s="23">
        <v>0</v>
      </c>
      <c r="R9" s="39">
        <v>0</v>
      </c>
      <c r="S9" s="47">
        <v>16676</v>
      </c>
      <c r="T9" s="17">
        <v>0</v>
      </c>
      <c r="U9" s="46">
        <v>0</v>
      </c>
      <c r="V9" s="34" t="s">
        <v>14</v>
      </c>
      <c r="W9" s="22">
        <v>0</v>
      </c>
      <c r="X9" s="32">
        <v>0</v>
      </c>
    </row>
    <row r="10" spans="1:24" x14ac:dyDescent="0.25">
      <c r="A10" s="105">
        <v>40483</v>
      </c>
      <c r="B10" s="75">
        <f>A10-A9</f>
        <v>60</v>
      </c>
      <c r="C10" s="29">
        <v>83004</v>
      </c>
      <c r="D10" s="31" t="s">
        <v>39</v>
      </c>
      <c r="E10" s="32"/>
      <c r="F10" s="40"/>
      <c r="G10" s="23"/>
      <c r="H10" s="39"/>
      <c r="I10" s="47"/>
      <c r="J10" s="17"/>
      <c r="K10" s="46"/>
      <c r="L10" s="53"/>
      <c r="M10" s="24"/>
      <c r="N10" s="52"/>
      <c r="O10" s="537"/>
      <c r="P10" s="40"/>
      <c r="Q10" s="23"/>
      <c r="R10" s="39"/>
      <c r="S10" s="47"/>
      <c r="T10" s="17"/>
      <c r="U10" s="46"/>
      <c r="V10" s="34"/>
      <c r="W10" s="22"/>
      <c r="X10" s="32"/>
    </row>
    <row r="11" spans="1:24" x14ac:dyDescent="0.25">
      <c r="A11" s="91">
        <v>40518</v>
      </c>
      <c r="B11" s="75">
        <f>A11-A10</f>
        <v>35</v>
      </c>
      <c r="C11" s="29">
        <v>85954</v>
      </c>
      <c r="D11" s="14">
        <f>C11-C9</f>
        <v>2950</v>
      </c>
      <c r="E11" s="30">
        <f>ROUND(D11/B11,2)</f>
        <v>84.29</v>
      </c>
      <c r="F11" s="37">
        <v>48657</v>
      </c>
      <c r="G11" s="19">
        <f>F11-F9</f>
        <v>207</v>
      </c>
      <c r="H11" s="38">
        <f>ROUND(G11/B11,2)</f>
        <v>5.91</v>
      </c>
      <c r="I11" s="44">
        <v>19335</v>
      </c>
      <c r="J11" s="16">
        <f>I11-I9</f>
        <v>1388</v>
      </c>
      <c r="K11" s="45">
        <f>ROUND(J11/B11,2)</f>
        <v>39.659999999999997</v>
      </c>
      <c r="L11" s="50">
        <v>3076</v>
      </c>
      <c r="M11" s="13">
        <f>L11-L9</f>
        <v>426</v>
      </c>
      <c r="N11" s="51">
        <f>ROUND(M11/B11,2)</f>
        <v>12.17</v>
      </c>
      <c r="O11" s="537"/>
      <c r="P11" s="37">
        <v>7154</v>
      </c>
      <c r="Q11" s="19">
        <f>P11-P9</f>
        <v>339</v>
      </c>
      <c r="R11" s="38">
        <f>ROUND(Q11/B11,2)</f>
        <v>9.69</v>
      </c>
      <c r="S11" s="44">
        <v>17674</v>
      </c>
      <c r="T11" s="16">
        <f>S11-S9</f>
        <v>998</v>
      </c>
      <c r="U11" s="45">
        <f>ROUND(T11/B11,2)</f>
        <v>28.51</v>
      </c>
      <c r="V11" s="29">
        <v>41944</v>
      </c>
    </row>
    <row r="12" spans="1:24" x14ac:dyDescent="0.25">
      <c r="A12" s="91">
        <v>40525</v>
      </c>
      <c r="B12" s="75">
        <f>A12-A11</f>
        <v>7</v>
      </c>
      <c r="C12" s="29">
        <v>86760</v>
      </c>
      <c r="D12" s="14">
        <f>C12-C11</f>
        <v>806</v>
      </c>
      <c r="E12" s="30">
        <f>ROUND(D12/B12,2)</f>
        <v>115.14</v>
      </c>
      <c r="F12" s="37">
        <v>48694</v>
      </c>
      <c r="G12" s="19">
        <f>F12-F11</f>
        <v>37</v>
      </c>
      <c r="H12" s="38">
        <f>ROUND(G12/B12,2)</f>
        <v>5.29</v>
      </c>
      <c r="I12" s="44">
        <v>19503</v>
      </c>
      <c r="J12" s="16">
        <f>I12-I11</f>
        <v>168</v>
      </c>
      <c r="K12" s="45">
        <f>ROUND(J12/B12,2)</f>
        <v>24</v>
      </c>
      <c r="L12" s="50">
        <v>3083</v>
      </c>
      <c r="M12" s="13">
        <f>L12-L11</f>
        <v>7</v>
      </c>
      <c r="N12" s="51">
        <f>ROUND(M12/B12,2)</f>
        <v>1</v>
      </c>
      <c r="O12" s="537"/>
      <c r="P12" s="37">
        <v>7205</v>
      </c>
      <c r="Q12" s="19">
        <f>P12-P11</f>
        <v>51</v>
      </c>
      <c r="R12" s="38">
        <f>ROUND(Q12/B12,2)</f>
        <v>7.29</v>
      </c>
      <c r="S12" s="44">
        <v>17865</v>
      </c>
      <c r="T12" s="16">
        <f>S12-S11</f>
        <v>191</v>
      </c>
      <c r="U12" s="45">
        <f>ROUND(T12/B12,2)</f>
        <v>27.29</v>
      </c>
      <c r="V12" s="29">
        <v>42010</v>
      </c>
      <c r="W12" s="14">
        <f>V12-V11</f>
        <v>66</v>
      </c>
      <c r="X12" s="30">
        <f>ROUND(W12/B12,2)</f>
        <v>9.43</v>
      </c>
    </row>
    <row r="13" spans="1:24" x14ac:dyDescent="0.25">
      <c r="A13" s="91">
        <v>40532</v>
      </c>
      <c r="B13" s="75">
        <f>A13-A12</f>
        <v>7</v>
      </c>
      <c r="C13" s="29">
        <v>87480</v>
      </c>
      <c r="D13" s="14">
        <f>C13-C12</f>
        <v>720</v>
      </c>
      <c r="E13" s="30">
        <f>ROUND(D13/B13,2)</f>
        <v>102.86</v>
      </c>
      <c r="F13" s="37">
        <v>48709</v>
      </c>
      <c r="G13" s="19">
        <f>F13-F12</f>
        <v>15</v>
      </c>
      <c r="H13" s="38">
        <f>ROUND(G13/B13,2)</f>
        <v>2.14</v>
      </c>
      <c r="I13" s="44">
        <v>19682</v>
      </c>
      <c r="J13" s="16">
        <f>I13-I12</f>
        <v>179</v>
      </c>
      <c r="K13" s="45">
        <f>ROUND(J13/B13,2)</f>
        <v>25.57</v>
      </c>
      <c r="L13" s="50">
        <v>3094</v>
      </c>
      <c r="M13" s="13">
        <f>L13-L12</f>
        <v>11</v>
      </c>
      <c r="N13" s="51">
        <f>ROUND(M13/B13,2)</f>
        <v>1.57</v>
      </c>
      <c r="O13" s="537"/>
      <c r="P13" s="37">
        <v>7262</v>
      </c>
      <c r="Q13" s="19">
        <f>P13-P12</f>
        <v>57</v>
      </c>
      <c r="R13" s="38">
        <f>ROUND(Q13/B13,2)</f>
        <v>8.14</v>
      </c>
      <c r="S13" s="44">
        <v>18091</v>
      </c>
      <c r="T13" s="16">
        <f>S13-S12</f>
        <v>226</v>
      </c>
      <c r="U13" s="45">
        <f>ROUND(T13/B13,2)</f>
        <v>32.29</v>
      </c>
      <c r="V13" s="29">
        <v>42116</v>
      </c>
      <c r="W13" s="14">
        <f>V13-V12</f>
        <v>106</v>
      </c>
      <c r="X13" s="30">
        <f>ROUND(W13/B13,2)</f>
        <v>15.14</v>
      </c>
    </row>
    <row r="14" spans="1:24" x14ac:dyDescent="0.25">
      <c r="A14" s="91">
        <v>40539</v>
      </c>
      <c r="B14" s="75"/>
      <c r="G14" s="19"/>
      <c r="J14" s="16"/>
      <c r="M14" s="13"/>
      <c r="O14" s="537"/>
    </row>
    <row r="15" spans="1:24" x14ac:dyDescent="0.25">
      <c r="A15" s="91">
        <v>40546</v>
      </c>
      <c r="B15" s="75">
        <f>A15-A13</f>
        <v>14</v>
      </c>
      <c r="C15" s="29">
        <v>89072</v>
      </c>
      <c r="D15" s="14">
        <f>C15-C13</f>
        <v>1592</v>
      </c>
      <c r="E15" s="30">
        <f t="shared" ref="E15:E20" si="0">ROUND(D15/B15,2)</f>
        <v>113.71</v>
      </c>
      <c r="F15" s="37">
        <v>48797</v>
      </c>
      <c r="G15" s="19">
        <f>F15-F13</f>
        <v>88</v>
      </c>
      <c r="H15" s="38">
        <f t="shared" ref="H15:H20" si="1">ROUND(G15/B15,2)</f>
        <v>6.29</v>
      </c>
      <c r="I15" s="44">
        <v>20056</v>
      </c>
      <c r="J15" s="16">
        <f>I15-I13</f>
        <v>374</v>
      </c>
      <c r="K15" s="45">
        <f t="shared" ref="K15:K20" si="2">ROUND(J15/B15,2)</f>
        <v>26.71</v>
      </c>
      <c r="L15" s="50">
        <v>3103</v>
      </c>
      <c r="M15" s="13">
        <f>L15-L13</f>
        <v>9</v>
      </c>
      <c r="N15" s="51">
        <f t="shared" ref="N15:N41" si="3">ROUND(M15/B15,2)</f>
        <v>0.64</v>
      </c>
      <c r="O15" s="222">
        <f t="shared" ref="O15:O30" si="4">G15+J15+M15</f>
        <v>471</v>
      </c>
      <c r="P15" s="37">
        <v>7369</v>
      </c>
      <c r="Q15" s="19">
        <f>P15-P13</f>
        <v>107</v>
      </c>
      <c r="R15" s="38">
        <f t="shared" ref="R15:R30" si="5">ROUND(Q15/B15,2)</f>
        <v>7.64</v>
      </c>
      <c r="S15" s="44">
        <v>18526</v>
      </c>
      <c r="T15" s="16">
        <f>S15-S13</f>
        <v>435</v>
      </c>
      <c r="U15" s="45">
        <f t="shared" ref="U15:U30" si="6">ROUND(T15/B15,2)</f>
        <v>31.07</v>
      </c>
      <c r="V15" s="29">
        <v>42320</v>
      </c>
      <c r="W15" s="14">
        <f>V15-V13</f>
        <v>204</v>
      </c>
      <c r="X15" s="30">
        <f t="shared" ref="X15:X30" si="7">ROUND(W15/B15,2)</f>
        <v>14.57</v>
      </c>
    </row>
    <row r="16" spans="1:24" x14ac:dyDescent="0.25">
      <c r="A16" s="91">
        <v>40553</v>
      </c>
      <c r="B16" s="75">
        <f t="shared" ref="B16:B22" si="8">A16-A15</f>
        <v>7</v>
      </c>
      <c r="C16" s="29">
        <v>89694</v>
      </c>
      <c r="D16" s="14">
        <f t="shared" ref="D16:D21" si="9">C16-C15</f>
        <v>622</v>
      </c>
      <c r="E16" s="30">
        <f t="shared" si="0"/>
        <v>88.86</v>
      </c>
      <c r="F16" s="37">
        <v>48824</v>
      </c>
      <c r="G16" s="19">
        <f t="shared" ref="G16:G21" si="10">F16-F15</f>
        <v>27</v>
      </c>
      <c r="H16" s="38">
        <f t="shared" si="1"/>
        <v>3.86</v>
      </c>
      <c r="I16" s="44">
        <v>20246</v>
      </c>
      <c r="J16" s="16">
        <f t="shared" ref="J16:J21" si="11">I16-I15</f>
        <v>190</v>
      </c>
      <c r="K16" s="45">
        <f t="shared" si="2"/>
        <v>27.14</v>
      </c>
      <c r="L16" s="50">
        <v>3123</v>
      </c>
      <c r="M16" s="13">
        <f t="shared" ref="M16:M21" si="12">L16-L15</f>
        <v>20</v>
      </c>
      <c r="N16" s="51">
        <f t="shared" si="3"/>
        <v>2.86</v>
      </c>
      <c r="O16" s="222">
        <f t="shared" si="4"/>
        <v>237</v>
      </c>
      <c r="P16" s="37">
        <v>7412</v>
      </c>
      <c r="Q16" s="19">
        <f t="shared" ref="Q16:Q21" si="13">P16-P15</f>
        <v>43</v>
      </c>
      <c r="R16" s="38">
        <f t="shared" si="5"/>
        <v>6.14</v>
      </c>
      <c r="S16" s="44">
        <v>18708</v>
      </c>
      <c r="T16" s="16">
        <f t="shared" ref="T16:T21" si="14">S16-S15</f>
        <v>182</v>
      </c>
      <c r="U16" s="45">
        <f t="shared" si="6"/>
        <v>26</v>
      </c>
      <c r="V16" s="29">
        <v>42363</v>
      </c>
      <c r="W16" s="14">
        <f t="shared" ref="W16:W21" si="15">V16-V15</f>
        <v>43</v>
      </c>
      <c r="X16" s="30">
        <f t="shared" si="7"/>
        <v>6.14</v>
      </c>
    </row>
    <row r="17" spans="1:24" x14ac:dyDescent="0.25">
      <c r="A17" s="91">
        <v>40560</v>
      </c>
      <c r="B17" s="75">
        <f t="shared" si="8"/>
        <v>7</v>
      </c>
      <c r="C17" s="29">
        <v>90071</v>
      </c>
      <c r="D17" s="14">
        <f t="shared" si="9"/>
        <v>377</v>
      </c>
      <c r="E17" s="30">
        <f t="shared" si="0"/>
        <v>53.86</v>
      </c>
      <c r="F17" s="37">
        <v>48843</v>
      </c>
      <c r="G17" s="19">
        <f t="shared" si="10"/>
        <v>19</v>
      </c>
      <c r="H17" s="38">
        <f t="shared" si="1"/>
        <v>2.71</v>
      </c>
      <c r="I17" s="44">
        <v>20414</v>
      </c>
      <c r="J17" s="16">
        <f t="shared" si="11"/>
        <v>168</v>
      </c>
      <c r="K17" s="45">
        <f t="shared" si="2"/>
        <v>24</v>
      </c>
      <c r="L17" s="50">
        <v>3137</v>
      </c>
      <c r="M17" s="13">
        <f t="shared" si="12"/>
        <v>14</v>
      </c>
      <c r="N17" s="51">
        <f t="shared" si="3"/>
        <v>2</v>
      </c>
      <c r="O17" s="222">
        <f t="shared" si="4"/>
        <v>201</v>
      </c>
      <c r="P17" s="37">
        <v>7445</v>
      </c>
      <c r="Q17" s="19">
        <f t="shared" si="13"/>
        <v>33</v>
      </c>
      <c r="R17" s="38">
        <f t="shared" si="5"/>
        <v>4.71</v>
      </c>
      <c r="S17" s="44">
        <v>18846</v>
      </c>
      <c r="T17" s="16">
        <f t="shared" si="14"/>
        <v>138</v>
      </c>
      <c r="U17" s="45">
        <f t="shared" si="6"/>
        <v>19.71</v>
      </c>
      <c r="V17" s="29">
        <v>42382</v>
      </c>
      <c r="W17" s="14">
        <f t="shared" si="15"/>
        <v>19</v>
      </c>
      <c r="X17" s="30">
        <f t="shared" si="7"/>
        <v>2.71</v>
      </c>
    </row>
    <row r="18" spans="1:24" x14ac:dyDescent="0.25">
      <c r="A18" s="91">
        <v>40567</v>
      </c>
      <c r="B18" s="75">
        <f t="shared" si="8"/>
        <v>7</v>
      </c>
      <c r="C18" s="29">
        <v>90477</v>
      </c>
      <c r="D18" s="14">
        <f t="shared" si="9"/>
        <v>406</v>
      </c>
      <c r="E18" s="30">
        <f t="shared" si="0"/>
        <v>58</v>
      </c>
      <c r="F18" s="37">
        <v>48870</v>
      </c>
      <c r="G18" s="19">
        <f t="shared" si="10"/>
        <v>27</v>
      </c>
      <c r="H18" s="38">
        <f t="shared" si="1"/>
        <v>3.86</v>
      </c>
      <c r="I18" s="44">
        <v>20566</v>
      </c>
      <c r="J18" s="16">
        <f t="shared" si="11"/>
        <v>152</v>
      </c>
      <c r="K18" s="45">
        <f t="shared" si="2"/>
        <v>21.71</v>
      </c>
      <c r="L18" s="50">
        <v>3153</v>
      </c>
      <c r="M18" s="13">
        <f t="shared" si="12"/>
        <v>16</v>
      </c>
      <c r="N18" s="51">
        <f t="shared" si="3"/>
        <v>2.29</v>
      </c>
      <c r="O18" s="222">
        <f t="shared" si="4"/>
        <v>195</v>
      </c>
      <c r="P18" s="37">
        <v>7475</v>
      </c>
      <c r="Q18" s="19">
        <f t="shared" si="13"/>
        <v>30</v>
      </c>
      <c r="R18" s="38">
        <f t="shared" si="5"/>
        <v>4.29</v>
      </c>
      <c r="S18" s="44">
        <v>18975</v>
      </c>
      <c r="T18" s="16">
        <f t="shared" si="14"/>
        <v>129</v>
      </c>
      <c r="U18" s="45">
        <f t="shared" si="6"/>
        <v>18.43</v>
      </c>
      <c r="V18" s="29">
        <v>42413</v>
      </c>
      <c r="W18" s="14">
        <f t="shared" si="15"/>
        <v>31</v>
      </c>
      <c r="X18" s="30">
        <f t="shared" si="7"/>
        <v>4.43</v>
      </c>
    </row>
    <row r="19" spans="1:24" x14ac:dyDescent="0.25">
      <c r="A19" s="91">
        <v>40574</v>
      </c>
      <c r="B19" s="75">
        <f t="shared" si="8"/>
        <v>7</v>
      </c>
      <c r="C19" s="29">
        <v>91063</v>
      </c>
      <c r="D19" s="14">
        <f t="shared" si="9"/>
        <v>586</v>
      </c>
      <c r="E19" s="30">
        <f t="shared" si="0"/>
        <v>83.71</v>
      </c>
      <c r="F19" s="37">
        <v>48879</v>
      </c>
      <c r="G19" s="19">
        <f t="shared" si="10"/>
        <v>9</v>
      </c>
      <c r="H19" s="38">
        <f t="shared" si="1"/>
        <v>1.29</v>
      </c>
      <c r="I19" s="44">
        <v>20689</v>
      </c>
      <c r="J19" s="16">
        <f t="shared" si="11"/>
        <v>123</v>
      </c>
      <c r="K19" s="45">
        <f t="shared" si="2"/>
        <v>17.57</v>
      </c>
      <c r="L19" s="50">
        <v>3181</v>
      </c>
      <c r="M19" s="13">
        <f t="shared" si="12"/>
        <v>28</v>
      </c>
      <c r="N19" s="51">
        <f t="shared" si="3"/>
        <v>4</v>
      </c>
      <c r="O19" s="222">
        <f t="shared" si="4"/>
        <v>160</v>
      </c>
      <c r="P19" s="37">
        <v>7511</v>
      </c>
      <c r="Q19" s="19">
        <f t="shared" si="13"/>
        <v>36</v>
      </c>
      <c r="R19" s="38">
        <f t="shared" si="5"/>
        <v>5.14</v>
      </c>
      <c r="S19" s="44">
        <v>19141</v>
      </c>
      <c r="T19" s="16">
        <f t="shared" si="14"/>
        <v>166</v>
      </c>
      <c r="U19" s="45">
        <f t="shared" si="6"/>
        <v>23.71</v>
      </c>
      <c r="V19" s="29">
        <v>42481</v>
      </c>
      <c r="W19" s="14">
        <f t="shared" si="15"/>
        <v>68</v>
      </c>
      <c r="X19" s="30">
        <f t="shared" si="7"/>
        <v>9.7100000000000009</v>
      </c>
    </row>
    <row r="20" spans="1:24" x14ac:dyDescent="0.25">
      <c r="A20" s="91">
        <v>40581</v>
      </c>
      <c r="B20" s="75">
        <f t="shared" si="8"/>
        <v>7</v>
      </c>
      <c r="C20" s="29">
        <v>91739</v>
      </c>
      <c r="D20" s="14">
        <f t="shared" si="9"/>
        <v>676</v>
      </c>
      <c r="E20" s="30">
        <f t="shared" si="0"/>
        <v>96.57</v>
      </c>
      <c r="F20" s="37">
        <v>48902</v>
      </c>
      <c r="G20" s="19">
        <f t="shared" si="10"/>
        <v>23</v>
      </c>
      <c r="H20" s="38">
        <f t="shared" si="1"/>
        <v>3.29</v>
      </c>
      <c r="I20" s="44">
        <v>20838</v>
      </c>
      <c r="J20" s="16">
        <f t="shared" si="11"/>
        <v>149</v>
      </c>
      <c r="K20" s="45">
        <f t="shared" si="2"/>
        <v>21.29</v>
      </c>
      <c r="L20" s="50">
        <v>3194</v>
      </c>
      <c r="M20" s="13">
        <f t="shared" si="12"/>
        <v>13</v>
      </c>
      <c r="N20" s="51">
        <f t="shared" si="3"/>
        <v>1.86</v>
      </c>
      <c r="O20" s="222">
        <f t="shared" si="4"/>
        <v>185</v>
      </c>
      <c r="P20" s="37">
        <v>7567</v>
      </c>
      <c r="Q20" s="19">
        <f t="shared" si="13"/>
        <v>56</v>
      </c>
      <c r="R20" s="38">
        <f t="shared" si="5"/>
        <v>8</v>
      </c>
      <c r="S20" s="44">
        <v>19372</v>
      </c>
      <c r="T20" s="16">
        <f t="shared" si="14"/>
        <v>231</v>
      </c>
      <c r="U20" s="45">
        <f t="shared" si="6"/>
        <v>33</v>
      </c>
      <c r="V20" s="29">
        <v>42539</v>
      </c>
      <c r="W20" s="14">
        <f t="shared" si="15"/>
        <v>58</v>
      </c>
      <c r="X20" s="30">
        <f t="shared" si="7"/>
        <v>8.2899999999999991</v>
      </c>
    </row>
    <row r="21" spans="1:24" x14ac:dyDescent="0.25">
      <c r="A21" s="91">
        <v>40588</v>
      </c>
      <c r="B21" s="75">
        <f t="shared" si="8"/>
        <v>7</v>
      </c>
      <c r="C21" s="29">
        <v>92247</v>
      </c>
      <c r="D21" s="14">
        <f t="shared" si="9"/>
        <v>508</v>
      </c>
      <c r="E21" s="30">
        <f t="shared" ref="E21:E41" si="16">ROUND(D21/B21,2)</f>
        <v>72.569999999999993</v>
      </c>
      <c r="F21" s="37">
        <v>48908</v>
      </c>
      <c r="G21" s="19">
        <f t="shared" si="10"/>
        <v>6</v>
      </c>
      <c r="H21" s="38">
        <f t="shared" ref="H21:H41" si="17">ROUND(G21/B21,2)</f>
        <v>0.86</v>
      </c>
      <c r="I21" s="44">
        <v>20968</v>
      </c>
      <c r="J21" s="16">
        <f t="shared" si="11"/>
        <v>130</v>
      </c>
      <c r="K21" s="45">
        <f t="shared" ref="K21:K41" si="18">ROUND(J21/B21,2)</f>
        <v>18.57</v>
      </c>
      <c r="L21" s="50">
        <v>3241</v>
      </c>
      <c r="M21" s="13">
        <f t="shared" si="12"/>
        <v>47</v>
      </c>
      <c r="N21" s="51">
        <f t="shared" si="3"/>
        <v>6.71</v>
      </c>
      <c r="O21" s="222">
        <f t="shared" si="4"/>
        <v>183</v>
      </c>
      <c r="P21" s="37">
        <v>7585</v>
      </c>
      <c r="Q21" s="19">
        <f t="shared" si="13"/>
        <v>18</v>
      </c>
      <c r="R21" s="38">
        <f t="shared" si="5"/>
        <v>2.57</v>
      </c>
      <c r="S21" s="44">
        <v>19517</v>
      </c>
      <c r="T21" s="16">
        <f t="shared" si="14"/>
        <v>145</v>
      </c>
      <c r="U21" s="45">
        <f t="shared" si="6"/>
        <v>20.71</v>
      </c>
      <c r="V21" s="29">
        <v>42541</v>
      </c>
      <c r="W21" s="14">
        <f t="shared" si="15"/>
        <v>2</v>
      </c>
      <c r="X21" s="30">
        <f t="shared" si="7"/>
        <v>0.28999999999999998</v>
      </c>
    </row>
    <row r="22" spans="1:24" x14ac:dyDescent="0.25">
      <c r="A22" s="91">
        <v>40595</v>
      </c>
      <c r="B22" s="75">
        <f t="shared" si="8"/>
        <v>7</v>
      </c>
      <c r="C22" s="29">
        <v>92701</v>
      </c>
      <c r="D22" s="14">
        <f t="shared" ref="D22:D41" si="19">C22-C21</f>
        <v>454</v>
      </c>
      <c r="E22" s="30">
        <f t="shared" si="16"/>
        <v>64.86</v>
      </c>
      <c r="F22" s="37">
        <v>48931</v>
      </c>
      <c r="G22" s="19">
        <f t="shared" ref="G22:G41" si="20">F22-F21</f>
        <v>23</v>
      </c>
      <c r="H22" s="38">
        <f t="shared" si="17"/>
        <v>3.29</v>
      </c>
      <c r="I22" s="44">
        <v>21120</v>
      </c>
      <c r="J22" s="16">
        <f t="shared" ref="J22:J41" si="21">I22-I21</f>
        <v>152</v>
      </c>
      <c r="K22" s="45">
        <f t="shared" si="18"/>
        <v>21.71</v>
      </c>
      <c r="L22" s="50">
        <v>3271</v>
      </c>
      <c r="M22" s="13">
        <f t="shared" ref="M22:M41" si="22">L22-L21</f>
        <v>30</v>
      </c>
      <c r="N22" s="51">
        <f t="shared" si="3"/>
        <v>4.29</v>
      </c>
      <c r="O22" s="222">
        <f t="shared" si="4"/>
        <v>205</v>
      </c>
      <c r="P22" s="37">
        <v>7609</v>
      </c>
      <c r="Q22" s="19">
        <f t="shared" ref="Q22:Q41" si="23">P22-P21</f>
        <v>24</v>
      </c>
      <c r="R22" s="38">
        <f t="shared" si="5"/>
        <v>3.43</v>
      </c>
      <c r="S22" s="44">
        <v>19658</v>
      </c>
      <c r="T22" s="16">
        <f t="shared" ref="T22:T41" si="24">S22-S21</f>
        <v>141</v>
      </c>
      <c r="U22" s="45">
        <f t="shared" si="6"/>
        <v>20.14</v>
      </c>
      <c r="V22" s="29">
        <v>42557</v>
      </c>
      <c r="W22" s="14">
        <f t="shared" ref="W22:W41" si="25">V22-V21</f>
        <v>16</v>
      </c>
      <c r="X22" s="30">
        <f t="shared" si="7"/>
        <v>2.29</v>
      </c>
    </row>
    <row r="23" spans="1:24" x14ac:dyDescent="0.25">
      <c r="A23" s="91">
        <v>40602</v>
      </c>
      <c r="B23" s="75">
        <f t="shared" ref="B23:B41" si="26">A23-A22</f>
        <v>7</v>
      </c>
      <c r="C23" s="29">
        <v>93195</v>
      </c>
      <c r="D23" s="14">
        <f t="shared" si="19"/>
        <v>494</v>
      </c>
      <c r="E23" s="30">
        <f t="shared" si="16"/>
        <v>70.569999999999993</v>
      </c>
      <c r="F23" s="37">
        <v>48939</v>
      </c>
      <c r="G23" s="19">
        <f t="shared" si="20"/>
        <v>8</v>
      </c>
      <c r="H23" s="38">
        <f t="shared" si="17"/>
        <v>1.1399999999999999</v>
      </c>
      <c r="I23" s="44">
        <v>21258</v>
      </c>
      <c r="J23" s="16">
        <f t="shared" si="21"/>
        <v>138</v>
      </c>
      <c r="K23" s="45">
        <f t="shared" si="18"/>
        <v>19.71</v>
      </c>
      <c r="L23" s="50">
        <v>3300</v>
      </c>
      <c r="M23" s="13">
        <f t="shared" si="22"/>
        <v>29</v>
      </c>
      <c r="N23" s="51">
        <f t="shared" si="3"/>
        <v>4.1399999999999997</v>
      </c>
      <c r="O23" s="222">
        <f t="shared" si="4"/>
        <v>175</v>
      </c>
      <c r="P23" s="37">
        <v>7637</v>
      </c>
      <c r="Q23" s="19">
        <f t="shared" si="23"/>
        <v>28</v>
      </c>
      <c r="R23" s="38">
        <f t="shared" si="5"/>
        <v>4</v>
      </c>
      <c r="S23" s="44">
        <v>19795</v>
      </c>
      <c r="T23" s="16">
        <f t="shared" si="24"/>
        <v>137</v>
      </c>
      <c r="U23" s="45">
        <f t="shared" si="6"/>
        <v>19.57</v>
      </c>
      <c r="V23" s="29">
        <v>42580</v>
      </c>
      <c r="W23" s="14">
        <f t="shared" si="25"/>
        <v>23</v>
      </c>
      <c r="X23" s="30">
        <f t="shared" si="7"/>
        <v>3.29</v>
      </c>
    </row>
    <row r="24" spans="1:24" x14ac:dyDescent="0.25">
      <c r="A24" s="91">
        <v>40609</v>
      </c>
      <c r="B24" s="75">
        <f t="shared" si="26"/>
        <v>7</v>
      </c>
      <c r="C24" s="29">
        <v>93676</v>
      </c>
      <c r="D24" s="14">
        <f t="shared" si="19"/>
        <v>481</v>
      </c>
      <c r="E24" s="30">
        <f t="shared" si="16"/>
        <v>68.709999999999994</v>
      </c>
      <c r="F24" s="37">
        <v>48922</v>
      </c>
      <c r="G24" s="19">
        <f t="shared" si="20"/>
        <v>-17</v>
      </c>
      <c r="H24" s="38">
        <f t="shared" si="17"/>
        <v>-2.4300000000000002</v>
      </c>
      <c r="I24" s="44">
        <v>21387</v>
      </c>
      <c r="J24" s="16">
        <f t="shared" si="21"/>
        <v>129</v>
      </c>
      <c r="K24" s="45">
        <f t="shared" si="18"/>
        <v>18.43</v>
      </c>
      <c r="L24" s="50">
        <v>3369</v>
      </c>
      <c r="M24" s="13">
        <f t="shared" si="22"/>
        <v>69</v>
      </c>
      <c r="N24" s="51">
        <f t="shared" si="3"/>
        <v>9.86</v>
      </c>
      <c r="O24" s="222">
        <f t="shared" si="4"/>
        <v>181</v>
      </c>
      <c r="P24" s="37">
        <v>7658</v>
      </c>
      <c r="Q24" s="19">
        <f t="shared" si="23"/>
        <v>21</v>
      </c>
      <c r="R24" s="38">
        <f t="shared" si="5"/>
        <v>3</v>
      </c>
      <c r="S24" s="44">
        <v>19930</v>
      </c>
      <c r="T24" s="16">
        <f t="shared" si="24"/>
        <v>135</v>
      </c>
      <c r="U24" s="45">
        <f t="shared" si="6"/>
        <v>19.29</v>
      </c>
      <c r="V24" s="29">
        <v>42591</v>
      </c>
      <c r="W24" s="14">
        <f t="shared" si="25"/>
        <v>11</v>
      </c>
      <c r="X24" s="30">
        <f t="shared" si="7"/>
        <v>1.57</v>
      </c>
    </row>
    <row r="25" spans="1:24" x14ac:dyDescent="0.25">
      <c r="A25" s="91">
        <v>40616</v>
      </c>
      <c r="B25" s="75">
        <f t="shared" si="26"/>
        <v>7</v>
      </c>
      <c r="C25" s="29">
        <v>94041</v>
      </c>
      <c r="D25" s="14">
        <f t="shared" si="19"/>
        <v>365</v>
      </c>
      <c r="E25" s="30">
        <f t="shared" si="16"/>
        <v>52.14</v>
      </c>
      <c r="F25" s="37">
        <v>48925</v>
      </c>
      <c r="G25" s="19">
        <f t="shared" si="20"/>
        <v>3</v>
      </c>
      <c r="H25" s="38">
        <f t="shared" si="17"/>
        <v>0.43</v>
      </c>
      <c r="I25" s="44">
        <v>21532</v>
      </c>
      <c r="J25" s="16">
        <f t="shared" si="21"/>
        <v>145</v>
      </c>
      <c r="K25" s="45">
        <f t="shared" si="18"/>
        <v>20.71</v>
      </c>
      <c r="L25" s="50">
        <v>3421</v>
      </c>
      <c r="M25" s="13">
        <f t="shared" si="22"/>
        <v>52</v>
      </c>
      <c r="N25" s="51">
        <f t="shared" si="3"/>
        <v>7.43</v>
      </c>
      <c r="O25" s="222">
        <f t="shared" si="4"/>
        <v>200</v>
      </c>
      <c r="P25" s="37">
        <v>7676</v>
      </c>
      <c r="Q25" s="19">
        <f t="shared" si="23"/>
        <v>18</v>
      </c>
      <c r="R25" s="38">
        <f t="shared" si="5"/>
        <v>2.57</v>
      </c>
      <c r="S25" s="44">
        <v>20056</v>
      </c>
      <c r="T25" s="16">
        <f t="shared" si="24"/>
        <v>126</v>
      </c>
      <c r="U25" s="45">
        <f t="shared" si="6"/>
        <v>18</v>
      </c>
      <c r="V25" s="29">
        <v>42593</v>
      </c>
      <c r="W25" s="14">
        <f t="shared" si="25"/>
        <v>2</v>
      </c>
      <c r="X25" s="30">
        <f t="shared" si="7"/>
        <v>0.28999999999999998</v>
      </c>
    </row>
    <row r="26" spans="1:24" x14ac:dyDescent="0.25">
      <c r="A26" s="91">
        <v>40623</v>
      </c>
      <c r="B26" s="75">
        <f t="shared" si="26"/>
        <v>7</v>
      </c>
      <c r="C26" s="29">
        <v>94299</v>
      </c>
      <c r="D26" s="14">
        <f t="shared" si="19"/>
        <v>258</v>
      </c>
      <c r="E26" s="30">
        <f t="shared" si="16"/>
        <v>36.86</v>
      </c>
      <c r="F26" s="37">
        <v>48919</v>
      </c>
      <c r="G26" s="19">
        <f t="shared" si="20"/>
        <v>-6</v>
      </c>
      <c r="H26" s="38">
        <f t="shared" si="17"/>
        <v>-0.86</v>
      </c>
      <c r="I26" s="44">
        <v>21658</v>
      </c>
      <c r="J26" s="16">
        <f t="shared" si="21"/>
        <v>126</v>
      </c>
      <c r="K26" s="45">
        <f t="shared" si="18"/>
        <v>18</v>
      </c>
      <c r="L26" s="50">
        <v>3475</v>
      </c>
      <c r="M26" s="13">
        <f t="shared" si="22"/>
        <v>54</v>
      </c>
      <c r="N26" s="51">
        <f t="shared" si="3"/>
        <v>7.71</v>
      </c>
      <c r="O26" s="222">
        <f t="shared" si="4"/>
        <v>174</v>
      </c>
      <c r="P26" s="37">
        <v>7693</v>
      </c>
      <c r="Q26" s="19">
        <f t="shared" si="23"/>
        <v>17</v>
      </c>
      <c r="R26" s="38">
        <f t="shared" si="5"/>
        <v>2.4300000000000002</v>
      </c>
      <c r="S26" s="44">
        <v>20182</v>
      </c>
      <c r="T26" s="16">
        <f t="shared" si="24"/>
        <v>126</v>
      </c>
      <c r="U26" s="45">
        <f t="shared" si="6"/>
        <v>18</v>
      </c>
      <c r="V26" s="29">
        <v>42595</v>
      </c>
      <c r="W26" s="14">
        <f t="shared" si="25"/>
        <v>2</v>
      </c>
      <c r="X26" s="30">
        <f t="shared" si="7"/>
        <v>0.28999999999999998</v>
      </c>
    </row>
    <row r="27" spans="1:24" x14ac:dyDescent="0.25">
      <c r="A27" s="91">
        <v>40630</v>
      </c>
      <c r="B27" s="75">
        <f t="shared" si="26"/>
        <v>7</v>
      </c>
      <c r="C27" s="29">
        <v>94509</v>
      </c>
      <c r="D27" s="14">
        <f t="shared" si="19"/>
        <v>210</v>
      </c>
      <c r="E27" s="30">
        <f t="shared" si="16"/>
        <v>30</v>
      </c>
      <c r="F27" s="37">
        <v>48880</v>
      </c>
      <c r="G27" s="19">
        <f t="shared" si="20"/>
        <v>-39</v>
      </c>
      <c r="H27" s="38">
        <f t="shared" si="17"/>
        <v>-5.57</v>
      </c>
      <c r="I27" s="44">
        <v>21781</v>
      </c>
      <c r="J27" s="16">
        <f t="shared" si="21"/>
        <v>123</v>
      </c>
      <c r="K27" s="45">
        <f t="shared" si="18"/>
        <v>17.57</v>
      </c>
      <c r="L27" s="50">
        <v>3571</v>
      </c>
      <c r="M27" s="13">
        <f t="shared" si="22"/>
        <v>96</v>
      </c>
      <c r="N27" s="51">
        <f t="shared" si="3"/>
        <v>13.71</v>
      </c>
      <c r="O27" s="222">
        <f t="shared" si="4"/>
        <v>180</v>
      </c>
      <c r="P27" s="37">
        <v>7710</v>
      </c>
      <c r="Q27" s="19">
        <f t="shared" si="23"/>
        <v>17</v>
      </c>
      <c r="R27" s="38">
        <f t="shared" si="5"/>
        <v>2.4300000000000002</v>
      </c>
      <c r="S27" s="44">
        <v>20243</v>
      </c>
      <c r="T27" s="16">
        <f t="shared" si="24"/>
        <v>61</v>
      </c>
      <c r="U27" s="45">
        <f t="shared" si="6"/>
        <v>8.7100000000000009</v>
      </c>
      <c r="V27" s="29">
        <v>42596</v>
      </c>
      <c r="W27" s="14">
        <f t="shared" si="25"/>
        <v>1</v>
      </c>
      <c r="X27" s="30">
        <f t="shared" si="7"/>
        <v>0.14000000000000001</v>
      </c>
    </row>
    <row r="28" spans="1:24" x14ac:dyDescent="0.25">
      <c r="A28" s="91">
        <v>40637</v>
      </c>
      <c r="B28" s="75">
        <f t="shared" si="26"/>
        <v>7</v>
      </c>
      <c r="C28" s="29">
        <v>94675</v>
      </c>
      <c r="D28" s="14">
        <f t="shared" si="19"/>
        <v>166</v>
      </c>
      <c r="E28" s="30">
        <f t="shared" si="16"/>
        <v>23.71</v>
      </c>
      <c r="F28" s="37">
        <v>48867</v>
      </c>
      <c r="G28" s="19">
        <f t="shared" si="20"/>
        <v>-13</v>
      </c>
      <c r="H28" s="38">
        <f t="shared" si="17"/>
        <v>-1.86</v>
      </c>
      <c r="I28" s="44">
        <v>21890</v>
      </c>
      <c r="J28" s="16">
        <f t="shared" si="21"/>
        <v>109</v>
      </c>
      <c r="K28" s="45">
        <f t="shared" si="18"/>
        <v>15.57</v>
      </c>
      <c r="L28" s="50">
        <v>3634</v>
      </c>
      <c r="M28" s="13">
        <f t="shared" si="22"/>
        <v>63</v>
      </c>
      <c r="N28" s="51">
        <f t="shared" si="3"/>
        <v>9</v>
      </c>
      <c r="O28" s="222">
        <f t="shared" si="4"/>
        <v>159</v>
      </c>
      <c r="P28" s="37">
        <v>7728</v>
      </c>
      <c r="Q28" s="19">
        <f t="shared" si="23"/>
        <v>18</v>
      </c>
      <c r="R28" s="38">
        <f t="shared" si="5"/>
        <v>2.57</v>
      </c>
      <c r="S28" s="44">
        <v>20314</v>
      </c>
      <c r="T28" s="16">
        <f t="shared" si="24"/>
        <v>71</v>
      </c>
      <c r="U28" s="45">
        <f t="shared" si="6"/>
        <v>10.14</v>
      </c>
      <c r="V28" s="29">
        <v>42598</v>
      </c>
      <c r="W28" s="14">
        <f t="shared" si="25"/>
        <v>2</v>
      </c>
      <c r="X28" s="30">
        <f t="shared" si="7"/>
        <v>0.28999999999999998</v>
      </c>
    </row>
    <row r="29" spans="1:24" x14ac:dyDescent="0.25">
      <c r="A29" s="91">
        <v>40644</v>
      </c>
      <c r="B29" s="75">
        <f t="shared" si="26"/>
        <v>7</v>
      </c>
      <c r="C29" s="29">
        <v>94774</v>
      </c>
      <c r="D29" s="14">
        <f t="shared" si="19"/>
        <v>99</v>
      </c>
      <c r="E29" s="30">
        <f t="shared" si="16"/>
        <v>14.14</v>
      </c>
      <c r="F29" s="37">
        <v>48830</v>
      </c>
      <c r="G29" s="19">
        <f t="shared" si="20"/>
        <v>-37</v>
      </c>
      <c r="H29" s="38">
        <f t="shared" si="17"/>
        <v>-5.29</v>
      </c>
      <c r="I29" s="44">
        <v>21950</v>
      </c>
      <c r="J29" s="16">
        <f t="shared" si="21"/>
        <v>60</v>
      </c>
      <c r="K29" s="45">
        <f t="shared" si="18"/>
        <v>8.57</v>
      </c>
      <c r="L29" s="50">
        <v>3734</v>
      </c>
      <c r="M29" s="13">
        <f t="shared" si="22"/>
        <v>100</v>
      </c>
      <c r="N29" s="51">
        <f t="shared" si="3"/>
        <v>14.29</v>
      </c>
      <c r="O29" s="222">
        <f t="shared" si="4"/>
        <v>123</v>
      </c>
      <c r="P29" s="37">
        <v>7748</v>
      </c>
      <c r="Q29" s="19">
        <f t="shared" si="23"/>
        <v>20</v>
      </c>
      <c r="R29" s="38">
        <f t="shared" si="5"/>
        <v>2.86</v>
      </c>
      <c r="S29" s="44">
        <v>20326</v>
      </c>
      <c r="T29" s="16">
        <f t="shared" si="24"/>
        <v>12</v>
      </c>
      <c r="U29" s="45">
        <f t="shared" si="6"/>
        <v>1.71</v>
      </c>
      <c r="V29" s="29">
        <v>42599</v>
      </c>
      <c r="W29" s="14">
        <f t="shared" si="25"/>
        <v>1</v>
      </c>
      <c r="X29" s="30">
        <f t="shared" si="7"/>
        <v>0.14000000000000001</v>
      </c>
    </row>
    <row r="30" spans="1:24" x14ac:dyDescent="0.25">
      <c r="A30" s="91">
        <v>40651</v>
      </c>
      <c r="B30" s="75">
        <f t="shared" si="26"/>
        <v>7</v>
      </c>
      <c r="C30" s="29">
        <v>94854</v>
      </c>
      <c r="D30" s="14">
        <f t="shared" si="19"/>
        <v>80</v>
      </c>
      <c r="E30" s="30">
        <f t="shared" si="16"/>
        <v>11.43</v>
      </c>
      <c r="F30" s="37">
        <v>48837</v>
      </c>
      <c r="G30" s="19">
        <f t="shared" si="20"/>
        <v>7</v>
      </c>
      <c r="H30" s="38">
        <f t="shared" si="17"/>
        <v>1</v>
      </c>
      <c r="I30" s="44">
        <v>22005</v>
      </c>
      <c r="J30" s="16">
        <f t="shared" si="21"/>
        <v>55</v>
      </c>
      <c r="K30" s="45">
        <f t="shared" si="18"/>
        <v>7.86</v>
      </c>
      <c r="L30" s="50">
        <v>3824</v>
      </c>
      <c r="M30" s="13">
        <f t="shared" si="22"/>
        <v>90</v>
      </c>
      <c r="N30" s="51">
        <f t="shared" si="3"/>
        <v>12.86</v>
      </c>
      <c r="O30" s="222">
        <f t="shared" si="4"/>
        <v>152</v>
      </c>
      <c r="P30" s="37">
        <v>7765</v>
      </c>
      <c r="Q30" s="19">
        <f t="shared" si="23"/>
        <v>17</v>
      </c>
      <c r="R30" s="38">
        <f t="shared" si="5"/>
        <v>2.4300000000000002</v>
      </c>
      <c r="S30" s="44">
        <v>20338</v>
      </c>
      <c r="T30" s="16">
        <f t="shared" si="24"/>
        <v>12</v>
      </c>
      <c r="U30" s="45">
        <f t="shared" si="6"/>
        <v>1.71</v>
      </c>
      <c r="V30" s="29">
        <v>42600</v>
      </c>
      <c r="W30" s="14">
        <f t="shared" si="25"/>
        <v>1</v>
      </c>
      <c r="X30" s="30">
        <f t="shared" si="7"/>
        <v>0.14000000000000001</v>
      </c>
    </row>
    <row r="31" spans="1:24" x14ac:dyDescent="0.25">
      <c r="A31" s="91">
        <v>40658</v>
      </c>
      <c r="B31" s="75">
        <f t="shared" si="26"/>
        <v>7</v>
      </c>
      <c r="C31" s="29">
        <v>94854</v>
      </c>
      <c r="D31" s="14">
        <f t="shared" si="19"/>
        <v>0</v>
      </c>
      <c r="E31" s="30">
        <f t="shared" si="16"/>
        <v>0</v>
      </c>
      <c r="F31" s="37">
        <v>48793</v>
      </c>
      <c r="G31" s="19">
        <f t="shared" si="20"/>
        <v>-44</v>
      </c>
      <c r="H31" s="38">
        <f t="shared" si="17"/>
        <v>-6.29</v>
      </c>
      <c r="I31" s="44">
        <v>22120</v>
      </c>
      <c r="J31" s="16">
        <f t="shared" si="21"/>
        <v>115</v>
      </c>
      <c r="K31" s="45">
        <f t="shared" si="18"/>
        <v>16.43</v>
      </c>
      <c r="L31" s="50">
        <v>3912</v>
      </c>
      <c r="M31" s="13">
        <f t="shared" si="22"/>
        <v>88</v>
      </c>
      <c r="N31" s="51">
        <f t="shared" si="3"/>
        <v>12.57</v>
      </c>
      <c r="O31" s="222">
        <f t="shared" ref="O31:O36" si="27">G31+J31+M31</f>
        <v>159</v>
      </c>
      <c r="P31" s="37">
        <v>7783</v>
      </c>
      <c r="Q31" s="19">
        <f t="shared" si="23"/>
        <v>18</v>
      </c>
      <c r="R31" s="38">
        <f t="shared" ref="R31:R41" si="28">ROUND(Q31/B31,2)</f>
        <v>2.57</v>
      </c>
      <c r="S31" s="44">
        <v>20351</v>
      </c>
      <c r="T31" s="16">
        <f t="shared" si="24"/>
        <v>13</v>
      </c>
      <c r="U31" s="45">
        <f t="shared" ref="U31:U41" si="29">ROUND(T31/B31,2)</f>
        <v>1.86</v>
      </c>
      <c r="V31" s="29">
        <v>42602</v>
      </c>
      <c r="W31" s="14">
        <f t="shared" si="25"/>
        <v>2</v>
      </c>
      <c r="X31" s="30">
        <f t="shared" ref="X31:X41" si="30">ROUND(W31/B31,2)</f>
        <v>0.28999999999999998</v>
      </c>
    </row>
    <row r="32" spans="1:24" x14ac:dyDescent="0.25">
      <c r="A32" s="91">
        <v>40665</v>
      </c>
      <c r="B32" s="75">
        <f t="shared" si="26"/>
        <v>7</v>
      </c>
      <c r="C32" s="29">
        <v>94854</v>
      </c>
      <c r="D32" s="14">
        <f t="shared" si="19"/>
        <v>0</v>
      </c>
      <c r="E32" s="30">
        <f t="shared" si="16"/>
        <v>0</v>
      </c>
      <c r="F32" s="37">
        <v>48806</v>
      </c>
      <c r="G32" s="19">
        <f t="shared" si="20"/>
        <v>13</v>
      </c>
      <c r="H32" s="38">
        <f t="shared" si="17"/>
        <v>1.86</v>
      </c>
      <c r="I32" s="44">
        <v>22196</v>
      </c>
      <c r="J32" s="16">
        <f t="shared" si="21"/>
        <v>76</v>
      </c>
      <c r="K32" s="45">
        <f t="shared" si="18"/>
        <v>10.86</v>
      </c>
      <c r="L32" s="50">
        <v>3961</v>
      </c>
      <c r="M32" s="13">
        <f t="shared" si="22"/>
        <v>49</v>
      </c>
      <c r="N32" s="51">
        <f t="shared" si="3"/>
        <v>7</v>
      </c>
      <c r="O32" s="222">
        <f t="shared" si="27"/>
        <v>138</v>
      </c>
      <c r="P32" s="37">
        <v>7789</v>
      </c>
      <c r="Q32" s="19">
        <f t="shared" si="23"/>
        <v>6</v>
      </c>
      <c r="R32" s="38">
        <f t="shared" si="28"/>
        <v>0.86</v>
      </c>
      <c r="S32" s="44">
        <v>20364</v>
      </c>
      <c r="T32" s="16">
        <f t="shared" si="24"/>
        <v>13</v>
      </c>
      <c r="U32" s="45">
        <f t="shared" si="29"/>
        <v>1.86</v>
      </c>
      <c r="V32" s="29">
        <v>42604</v>
      </c>
      <c r="W32" s="14">
        <f t="shared" si="25"/>
        <v>2</v>
      </c>
      <c r="X32" s="30">
        <f t="shared" si="30"/>
        <v>0.28999999999999998</v>
      </c>
    </row>
    <row r="33" spans="1:29" x14ac:dyDescent="0.25">
      <c r="A33" s="91">
        <v>40672</v>
      </c>
      <c r="B33" s="75">
        <f t="shared" si="26"/>
        <v>7</v>
      </c>
      <c r="C33" s="29">
        <v>94854</v>
      </c>
      <c r="D33" s="14">
        <f t="shared" si="19"/>
        <v>0</v>
      </c>
      <c r="E33" s="30">
        <f t="shared" si="16"/>
        <v>0</v>
      </c>
      <c r="F33" s="37">
        <v>48767</v>
      </c>
      <c r="G33" s="19">
        <f t="shared" si="20"/>
        <v>-39</v>
      </c>
      <c r="H33" s="38">
        <f t="shared" si="17"/>
        <v>-5.57</v>
      </c>
      <c r="I33" s="44">
        <v>22243</v>
      </c>
      <c r="J33" s="16">
        <f t="shared" si="21"/>
        <v>47</v>
      </c>
      <c r="K33" s="45">
        <f t="shared" si="18"/>
        <v>6.71</v>
      </c>
      <c r="L33" s="50">
        <v>4092</v>
      </c>
      <c r="M33" s="13">
        <f t="shared" si="22"/>
        <v>131</v>
      </c>
      <c r="N33" s="51">
        <f t="shared" si="3"/>
        <v>18.71</v>
      </c>
      <c r="O33" s="222">
        <f t="shared" si="27"/>
        <v>139</v>
      </c>
      <c r="P33" s="37">
        <v>7803</v>
      </c>
      <c r="Q33" s="19">
        <f t="shared" si="23"/>
        <v>14</v>
      </c>
      <c r="R33" s="38">
        <f t="shared" si="28"/>
        <v>2</v>
      </c>
      <c r="S33" s="44">
        <v>20379</v>
      </c>
      <c r="T33" s="16">
        <f t="shared" si="24"/>
        <v>15</v>
      </c>
      <c r="U33" s="45">
        <f t="shared" si="29"/>
        <v>2.14</v>
      </c>
      <c r="V33" s="29">
        <v>42614</v>
      </c>
      <c r="W33" s="14">
        <f t="shared" si="25"/>
        <v>10</v>
      </c>
      <c r="X33" s="30">
        <f t="shared" si="30"/>
        <v>1.43</v>
      </c>
    </row>
    <row r="34" spans="1:29" x14ac:dyDescent="0.25">
      <c r="A34" s="91">
        <v>40679</v>
      </c>
      <c r="B34" s="75">
        <f t="shared" si="26"/>
        <v>7</v>
      </c>
      <c r="C34" s="29">
        <v>94854</v>
      </c>
      <c r="D34" s="14">
        <f t="shared" si="19"/>
        <v>0</v>
      </c>
      <c r="E34" s="30">
        <f t="shared" si="16"/>
        <v>0</v>
      </c>
      <c r="F34" s="37">
        <v>48736</v>
      </c>
      <c r="G34" s="19">
        <f t="shared" si="20"/>
        <v>-31</v>
      </c>
      <c r="H34" s="38">
        <f t="shared" si="17"/>
        <v>-4.43</v>
      </c>
      <c r="I34" s="44">
        <v>22293</v>
      </c>
      <c r="J34" s="16">
        <f t="shared" si="21"/>
        <v>50</v>
      </c>
      <c r="K34" s="45">
        <f t="shared" si="18"/>
        <v>7.14</v>
      </c>
      <c r="L34" s="50">
        <v>4202</v>
      </c>
      <c r="M34" s="13">
        <f t="shared" si="22"/>
        <v>110</v>
      </c>
      <c r="N34" s="51">
        <f t="shared" si="3"/>
        <v>15.71</v>
      </c>
      <c r="O34" s="222">
        <f t="shared" si="27"/>
        <v>129</v>
      </c>
      <c r="P34" s="37">
        <v>7825</v>
      </c>
      <c r="Q34" s="19">
        <f t="shared" si="23"/>
        <v>22</v>
      </c>
      <c r="R34" s="38">
        <f t="shared" si="28"/>
        <v>3.14</v>
      </c>
      <c r="S34" s="44">
        <v>20411</v>
      </c>
      <c r="T34" s="16">
        <f t="shared" si="24"/>
        <v>32</v>
      </c>
      <c r="U34" s="45">
        <f t="shared" si="29"/>
        <v>4.57</v>
      </c>
      <c r="V34" s="29">
        <v>42646</v>
      </c>
      <c r="W34" s="14">
        <f t="shared" si="25"/>
        <v>32</v>
      </c>
      <c r="X34" s="30">
        <f t="shared" si="30"/>
        <v>4.57</v>
      </c>
    </row>
    <row r="35" spans="1:29" x14ac:dyDescent="0.25">
      <c r="A35" s="91">
        <v>40686</v>
      </c>
      <c r="B35" s="75">
        <f t="shared" si="26"/>
        <v>7</v>
      </c>
      <c r="C35" s="29">
        <v>94854</v>
      </c>
      <c r="D35" s="14">
        <f t="shared" si="19"/>
        <v>0</v>
      </c>
      <c r="E35" s="30">
        <f t="shared" si="16"/>
        <v>0</v>
      </c>
      <c r="F35" s="37">
        <v>48710</v>
      </c>
      <c r="G35" s="19">
        <f t="shared" si="20"/>
        <v>-26</v>
      </c>
      <c r="H35" s="38">
        <f t="shared" si="17"/>
        <v>-3.71</v>
      </c>
      <c r="I35" s="44">
        <v>22330</v>
      </c>
      <c r="J35" s="16">
        <f t="shared" si="21"/>
        <v>37</v>
      </c>
      <c r="K35" s="45">
        <f t="shared" si="18"/>
        <v>5.29</v>
      </c>
      <c r="L35" s="50">
        <v>4312</v>
      </c>
      <c r="M35" s="13">
        <f t="shared" si="22"/>
        <v>110</v>
      </c>
      <c r="N35" s="51">
        <f t="shared" si="3"/>
        <v>15.71</v>
      </c>
      <c r="O35" s="222">
        <f t="shared" si="27"/>
        <v>121</v>
      </c>
      <c r="P35" s="37">
        <v>7861</v>
      </c>
      <c r="Q35" s="19">
        <f t="shared" si="23"/>
        <v>36</v>
      </c>
      <c r="R35" s="38">
        <f t="shared" si="28"/>
        <v>5.14</v>
      </c>
      <c r="S35" s="44">
        <v>20438</v>
      </c>
      <c r="T35" s="16">
        <f t="shared" si="24"/>
        <v>27</v>
      </c>
      <c r="U35" s="45">
        <f t="shared" si="29"/>
        <v>3.86</v>
      </c>
      <c r="V35" s="29">
        <v>42686</v>
      </c>
      <c r="W35" s="14">
        <f t="shared" si="25"/>
        <v>40</v>
      </c>
      <c r="X35" s="30">
        <f t="shared" si="30"/>
        <v>5.71</v>
      </c>
    </row>
    <row r="36" spans="1:29" x14ac:dyDescent="0.25">
      <c r="A36" s="91">
        <v>40693</v>
      </c>
      <c r="B36" s="75">
        <f t="shared" si="26"/>
        <v>7</v>
      </c>
      <c r="C36" s="29">
        <v>94854</v>
      </c>
      <c r="D36" s="14">
        <f t="shared" si="19"/>
        <v>0</v>
      </c>
      <c r="E36" s="30">
        <f t="shared" si="16"/>
        <v>0</v>
      </c>
      <c r="F36" s="37">
        <v>48663</v>
      </c>
      <c r="G36" s="19">
        <f t="shared" si="20"/>
        <v>-47</v>
      </c>
      <c r="H36" s="38">
        <f t="shared" si="17"/>
        <v>-6.71</v>
      </c>
      <c r="I36" s="44">
        <v>22367</v>
      </c>
      <c r="J36" s="16">
        <f t="shared" si="21"/>
        <v>37</v>
      </c>
      <c r="K36" s="45">
        <f t="shared" si="18"/>
        <v>5.29</v>
      </c>
      <c r="L36" s="50">
        <v>4433</v>
      </c>
      <c r="M36" s="13">
        <f t="shared" si="22"/>
        <v>121</v>
      </c>
      <c r="N36" s="51">
        <f t="shared" si="3"/>
        <v>17.29</v>
      </c>
      <c r="O36" s="222">
        <f t="shared" si="27"/>
        <v>111</v>
      </c>
      <c r="P36" s="37">
        <v>7888</v>
      </c>
      <c r="Q36" s="19">
        <f t="shared" si="23"/>
        <v>27</v>
      </c>
      <c r="R36" s="38">
        <f t="shared" si="28"/>
        <v>3.86</v>
      </c>
      <c r="S36" s="44">
        <v>20458</v>
      </c>
      <c r="T36" s="16">
        <f t="shared" si="24"/>
        <v>20</v>
      </c>
      <c r="U36" s="45">
        <f t="shared" si="29"/>
        <v>2.86</v>
      </c>
      <c r="V36" s="29">
        <v>42712</v>
      </c>
      <c r="W36" s="14">
        <f t="shared" si="25"/>
        <v>26</v>
      </c>
      <c r="X36" s="30">
        <f t="shared" si="30"/>
        <v>3.71</v>
      </c>
    </row>
    <row r="37" spans="1:29" x14ac:dyDescent="0.25">
      <c r="A37" s="91">
        <v>40700</v>
      </c>
      <c r="B37" s="75">
        <f t="shared" si="26"/>
        <v>7</v>
      </c>
      <c r="C37" s="29">
        <v>94854</v>
      </c>
      <c r="D37" s="14">
        <f t="shared" si="19"/>
        <v>0</v>
      </c>
      <c r="E37" s="30">
        <f t="shared" si="16"/>
        <v>0</v>
      </c>
      <c r="F37" s="37">
        <v>48620</v>
      </c>
      <c r="G37" s="19">
        <f t="shared" si="20"/>
        <v>-43</v>
      </c>
      <c r="H37" s="38">
        <f t="shared" si="17"/>
        <v>-6.14</v>
      </c>
      <c r="I37" s="44">
        <v>22418</v>
      </c>
      <c r="J37" s="16">
        <f t="shared" si="21"/>
        <v>51</v>
      </c>
      <c r="K37" s="45">
        <f t="shared" si="18"/>
        <v>7.29</v>
      </c>
      <c r="L37" s="50">
        <v>4552</v>
      </c>
      <c r="M37" s="13">
        <f t="shared" si="22"/>
        <v>119</v>
      </c>
      <c r="N37" s="51">
        <f t="shared" si="3"/>
        <v>17</v>
      </c>
      <c r="O37" s="222">
        <f>G37+J37+M37</f>
        <v>127</v>
      </c>
      <c r="P37" s="37">
        <v>7904</v>
      </c>
      <c r="Q37" s="19">
        <f t="shared" si="23"/>
        <v>16</v>
      </c>
      <c r="R37" s="38">
        <f t="shared" si="28"/>
        <v>2.29</v>
      </c>
      <c r="S37" s="44">
        <v>20467</v>
      </c>
      <c r="T37" s="16">
        <f t="shared" si="24"/>
        <v>9</v>
      </c>
      <c r="U37" s="45">
        <f t="shared" si="29"/>
        <v>1.29</v>
      </c>
      <c r="V37" s="29">
        <v>42713</v>
      </c>
      <c r="W37" s="14">
        <f t="shared" si="25"/>
        <v>1</v>
      </c>
      <c r="X37" s="30">
        <f t="shared" si="30"/>
        <v>0.14000000000000001</v>
      </c>
    </row>
    <row r="38" spans="1:29" x14ac:dyDescent="0.25">
      <c r="A38" s="91">
        <v>40707</v>
      </c>
      <c r="B38" s="75">
        <f t="shared" si="26"/>
        <v>7</v>
      </c>
      <c r="C38" s="29">
        <v>94854</v>
      </c>
      <c r="D38" s="14">
        <f t="shared" si="19"/>
        <v>0</v>
      </c>
      <c r="E38" s="30">
        <f t="shared" si="16"/>
        <v>0</v>
      </c>
      <c r="F38" s="37">
        <v>48601</v>
      </c>
      <c r="G38" s="19">
        <f t="shared" si="20"/>
        <v>-19</v>
      </c>
      <c r="H38" s="38">
        <f t="shared" si="17"/>
        <v>-2.71</v>
      </c>
      <c r="I38" s="44">
        <v>22467</v>
      </c>
      <c r="J38" s="16">
        <f t="shared" si="21"/>
        <v>49</v>
      </c>
      <c r="K38" s="45">
        <f t="shared" si="18"/>
        <v>7</v>
      </c>
      <c r="L38" s="50">
        <v>4647</v>
      </c>
      <c r="M38" s="13">
        <f t="shared" si="22"/>
        <v>95</v>
      </c>
      <c r="N38" s="51">
        <f t="shared" si="3"/>
        <v>13.57</v>
      </c>
      <c r="O38" s="222">
        <f>G38+J38+M38</f>
        <v>125</v>
      </c>
      <c r="P38" s="37">
        <v>7917</v>
      </c>
      <c r="Q38" s="19">
        <f t="shared" si="23"/>
        <v>13</v>
      </c>
      <c r="R38" s="38">
        <f t="shared" si="28"/>
        <v>1.86</v>
      </c>
      <c r="S38" s="44">
        <v>20476</v>
      </c>
      <c r="T38" s="16">
        <f t="shared" si="24"/>
        <v>9</v>
      </c>
      <c r="U38" s="45">
        <f t="shared" si="29"/>
        <v>1.29</v>
      </c>
      <c r="V38" s="29">
        <v>42715</v>
      </c>
      <c r="W38" s="14">
        <f t="shared" si="25"/>
        <v>2</v>
      </c>
      <c r="X38" s="30">
        <f t="shared" si="30"/>
        <v>0.28999999999999998</v>
      </c>
    </row>
    <row r="39" spans="1:29" x14ac:dyDescent="0.25">
      <c r="A39" s="91">
        <v>40714</v>
      </c>
      <c r="B39" s="75">
        <f t="shared" si="26"/>
        <v>7</v>
      </c>
      <c r="C39" s="29">
        <v>94854</v>
      </c>
      <c r="D39" s="14">
        <f t="shared" si="19"/>
        <v>0</v>
      </c>
      <c r="E39" s="30">
        <f t="shared" si="16"/>
        <v>0</v>
      </c>
      <c r="F39" s="37">
        <v>48593</v>
      </c>
      <c r="G39" s="19">
        <f t="shared" si="20"/>
        <v>-8</v>
      </c>
      <c r="H39" s="38">
        <f t="shared" si="17"/>
        <v>-1.1399999999999999</v>
      </c>
      <c r="I39" s="44">
        <v>22539</v>
      </c>
      <c r="J39" s="16">
        <f t="shared" si="21"/>
        <v>72</v>
      </c>
      <c r="K39" s="45">
        <f t="shared" si="18"/>
        <v>10.29</v>
      </c>
      <c r="L39" s="50">
        <v>4734</v>
      </c>
      <c r="M39" s="13">
        <f t="shared" si="22"/>
        <v>87</v>
      </c>
      <c r="N39" s="51">
        <f t="shared" si="3"/>
        <v>12.43</v>
      </c>
      <c r="O39" s="222">
        <f>G39+J39+M39</f>
        <v>151</v>
      </c>
      <c r="P39" s="37">
        <v>7931</v>
      </c>
      <c r="Q39" s="19">
        <f t="shared" si="23"/>
        <v>14</v>
      </c>
      <c r="R39" s="38">
        <f t="shared" si="28"/>
        <v>2</v>
      </c>
      <c r="S39" s="44">
        <v>20482</v>
      </c>
      <c r="T39" s="16">
        <f t="shared" si="24"/>
        <v>6</v>
      </c>
      <c r="U39" s="45">
        <f t="shared" si="29"/>
        <v>0.86</v>
      </c>
      <c r="V39" s="29">
        <v>42716</v>
      </c>
      <c r="W39" s="14">
        <f t="shared" si="25"/>
        <v>1</v>
      </c>
      <c r="X39" s="30">
        <f t="shared" si="30"/>
        <v>0.14000000000000001</v>
      </c>
    </row>
    <row r="40" spans="1:29" x14ac:dyDescent="0.25">
      <c r="A40" s="91">
        <v>40721</v>
      </c>
      <c r="B40" s="75">
        <f t="shared" si="26"/>
        <v>7</v>
      </c>
      <c r="C40" s="29">
        <v>94854</v>
      </c>
      <c r="D40" s="14">
        <f t="shared" si="19"/>
        <v>0</v>
      </c>
      <c r="E40" s="30">
        <f t="shared" si="16"/>
        <v>0</v>
      </c>
      <c r="F40" s="37">
        <v>48582</v>
      </c>
      <c r="G40" s="19">
        <f t="shared" si="20"/>
        <v>-11</v>
      </c>
      <c r="H40" s="38">
        <f t="shared" si="17"/>
        <v>-1.57</v>
      </c>
      <c r="I40" s="44">
        <v>22610</v>
      </c>
      <c r="J40" s="16">
        <f t="shared" si="21"/>
        <v>71</v>
      </c>
      <c r="K40" s="45">
        <f t="shared" si="18"/>
        <v>10.14</v>
      </c>
      <c r="L40" s="50">
        <v>4820</v>
      </c>
      <c r="M40" s="13">
        <f t="shared" si="22"/>
        <v>86</v>
      </c>
      <c r="N40" s="51">
        <f t="shared" si="3"/>
        <v>12.29</v>
      </c>
      <c r="O40" s="222">
        <f>G40+J40+M40</f>
        <v>146</v>
      </c>
      <c r="P40" s="37">
        <v>7945</v>
      </c>
      <c r="Q40" s="19">
        <f t="shared" si="23"/>
        <v>14</v>
      </c>
      <c r="R40" s="38">
        <f t="shared" si="28"/>
        <v>2</v>
      </c>
      <c r="S40" s="44">
        <v>20488</v>
      </c>
      <c r="T40" s="16">
        <f t="shared" si="24"/>
        <v>6</v>
      </c>
      <c r="U40" s="45">
        <f t="shared" si="29"/>
        <v>0.86</v>
      </c>
      <c r="V40" s="29">
        <v>42718</v>
      </c>
      <c r="W40" s="14">
        <f t="shared" si="25"/>
        <v>2</v>
      </c>
      <c r="X40" s="30">
        <f t="shared" si="30"/>
        <v>0.28999999999999998</v>
      </c>
    </row>
    <row r="41" spans="1:29" x14ac:dyDescent="0.25">
      <c r="A41" s="91">
        <v>40728</v>
      </c>
      <c r="B41" s="75">
        <f t="shared" si="26"/>
        <v>7</v>
      </c>
      <c r="C41" s="29">
        <v>94854</v>
      </c>
      <c r="D41" s="14">
        <f t="shared" si="19"/>
        <v>0</v>
      </c>
      <c r="E41" s="30">
        <f t="shared" si="16"/>
        <v>0</v>
      </c>
      <c r="F41" s="37">
        <v>48550</v>
      </c>
      <c r="G41" s="19">
        <f t="shared" si="20"/>
        <v>-32</v>
      </c>
      <c r="H41" s="38">
        <f t="shared" si="17"/>
        <v>-4.57</v>
      </c>
      <c r="I41" s="44">
        <v>22671</v>
      </c>
      <c r="J41" s="16">
        <f t="shared" si="21"/>
        <v>61</v>
      </c>
      <c r="K41" s="45">
        <f t="shared" si="18"/>
        <v>8.7100000000000009</v>
      </c>
      <c r="L41" s="50">
        <v>4934</v>
      </c>
      <c r="M41" s="13">
        <f t="shared" si="22"/>
        <v>114</v>
      </c>
      <c r="N41" s="51">
        <f t="shared" si="3"/>
        <v>16.29</v>
      </c>
      <c r="O41" s="222">
        <f>G41+J41+M41</f>
        <v>143</v>
      </c>
      <c r="P41" s="37">
        <v>7959</v>
      </c>
      <c r="Q41" s="19">
        <f t="shared" si="23"/>
        <v>14</v>
      </c>
      <c r="R41" s="38">
        <f t="shared" si="28"/>
        <v>2</v>
      </c>
      <c r="S41" s="44">
        <v>20498</v>
      </c>
      <c r="T41" s="16">
        <f t="shared" si="24"/>
        <v>10</v>
      </c>
      <c r="U41" s="45">
        <f t="shared" si="29"/>
        <v>1.43</v>
      </c>
      <c r="V41" s="29">
        <v>42720</v>
      </c>
      <c r="W41" s="14">
        <f t="shared" si="25"/>
        <v>2</v>
      </c>
      <c r="X41" s="30">
        <f t="shared" si="30"/>
        <v>0.28999999999999998</v>
      </c>
      <c r="AA41" s="237" t="s">
        <v>67</v>
      </c>
    </row>
    <row r="42" spans="1:29" s="253" customFormat="1" x14ac:dyDescent="0.25">
      <c r="A42" s="238">
        <v>40729</v>
      </c>
      <c r="B42" s="239" t="s">
        <v>68</v>
      </c>
      <c r="C42" s="240">
        <v>94853</v>
      </c>
      <c r="D42" s="241"/>
      <c r="E42" s="242"/>
      <c r="F42" s="243">
        <v>48530</v>
      </c>
      <c r="G42" s="244"/>
      <c r="H42" s="245"/>
      <c r="I42" s="246">
        <v>22679</v>
      </c>
      <c r="J42" s="247"/>
      <c r="K42" s="248"/>
      <c r="L42" s="249"/>
      <c r="M42" s="250"/>
      <c r="N42" s="251"/>
      <c r="O42" s="252"/>
      <c r="P42" s="243">
        <v>7964</v>
      </c>
      <c r="Q42" s="244"/>
      <c r="R42" s="245"/>
      <c r="S42" s="246">
        <v>20449</v>
      </c>
      <c r="T42" s="247"/>
      <c r="U42" s="248"/>
      <c r="V42" s="240"/>
      <c r="W42" s="241"/>
      <c r="X42" s="242"/>
      <c r="AA42" s="254"/>
      <c r="AB42" s="255"/>
      <c r="AC42" s="255"/>
    </row>
    <row r="43" spans="1:29" x14ac:dyDescent="0.25">
      <c r="A43" s="91">
        <v>40735</v>
      </c>
      <c r="B43" s="75">
        <f>A43-A41</f>
        <v>7</v>
      </c>
      <c r="C43" s="29">
        <v>94854</v>
      </c>
      <c r="D43" s="14">
        <f>C43-C41</f>
        <v>0</v>
      </c>
      <c r="E43" s="30">
        <f>ROUND(D43/B43,2)</f>
        <v>0</v>
      </c>
      <c r="F43" s="37">
        <v>48502</v>
      </c>
      <c r="G43" s="19">
        <f>F43-F41</f>
        <v>-48</v>
      </c>
      <c r="H43" s="38">
        <f>ROUND(G43/B43,2)</f>
        <v>-6.86</v>
      </c>
      <c r="I43" s="44">
        <v>22748</v>
      </c>
      <c r="J43" s="16">
        <f>I43-I41</f>
        <v>77</v>
      </c>
      <c r="K43" s="45">
        <f>ROUND(J43/B43,2)</f>
        <v>11</v>
      </c>
      <c r="L43" s="50">
        <v>5039</v>
      </c>
      <c r="M43" s="13">
        <f>L43-L41</f>
        <v>105</v>
      </c>
      <c r="N43" s="51">
        <f>ROUND(M43/B43,2)</f>
        <v>15</v>
      </c>
      <c r="O43" s="222">
        <f>G43+J43+M43</f>
        <v>134</v>
      </c>
      <c r="P43" s="37">
        <v>7978</v>
      </c>
      <c r="Q43" s="19">
        <f>P43-P41</f>
        <v>19</v>
      </c>
      <c r="R43" s="38">
        <f>ROUND(Q43/B43,2)</f>
        <v>2.71</v>
      </c>
      <c r="S43" s="44">
        <v>20511</v>
      </c>
      <c r="T43" s="16">
        <f>S43-S41</f>
        <v>13</v>
      </c>
      <c r="U43" s="45">
        <f>ROUND(T43/B43,2)</f>
        <v>1.86</v>
      </c>
      <c r="V43" s="29">
        <v>42721</v>
      </c>
      <c r="W43" s="14">
        <f>V43-V41</f>
        <v>1</v>
      </c>
      <c r="X43" s="30">
        <f>ROUND(W43/B43,2)</f>
        <v>0.14000000000000001</v>
      </c>
      <c r="AA43" s="228" t="s">
        <v>65</v>
      </c>
      <c r="AB43" s="228" t="s">
        <v>66</v>
      </c>
    </row>
    <row r="44" spans="1:29" x14ac:dyDescent="0.25">
      <c r="A44" s="91">
        <v>40746</v>
      </c>
      <c r="B44" s="75">
        <f>A44-A43</f>
        <v>11</v>
      </c>
      <c r="C44" s="29">
        <v>94854</v>
      </c>
      <c r="D44" s="14">
        <f>C44-C43</f>
        <v>0</v>
      </c>
      <c r="E44" s="30">
        <f>ROUND(D44/B44,2)</f>
        <v>0</v>
      </c>
      <c r="F44" s="37">
        <v>48460</v>
      </c>
      <c r="G44" s="19">
        <f>F44-F43</f>
        <v>-42</v>
      </c>
      <c r="H44" s="38">
        <f>ROUND(G44/B44,2)</f>
        <v>-3.82</v>
      </c>
      <c r="I44" s="44">
        <v>22811</v>
      </c>
      <c r="J44" s="16">
        <f>I44-I43</f>
        <v>63</v>
      </c>
      <c r="K44" s="45">
        <f>ROUND(J44/B44,2)</f>
        <v>5.73</v>
      </c>
      <c r="L44" s="50">
        <v>5159</v>
      </c>
      <c r="M44" s="13">
        <f>L44-L43</f>
        <v>120</v>
      </c>
      <c r="N44" s="51">
        <f>ROUND(M44/B44,2)</f>
        <v>10.91</v>
      </c>
      <c r="O44" s="222">
        <f>G44+J44+M44</f>
        <v>141</v>
      </c>
      <c r="P44" s="37">
        <v>7982</v>
      </c>
      <c r="Q44" s="19">
        <f>P44-P43</f>
        <v>4</v>
      </c>
      <c r="R44" s="38">
        <f>ROUND(Q44/B44,2)</f>
        <v>0.36</v>
      </c>
      <c r="S44" s="44">
        <v>20514</v>
      </c>
      <c r="T44" s="16">
        <f>S44-S43</f>
        <v>3</v>
      </c>
      <c r="U44" s="45">
        <f>ROUND(T44/B44,2)</f>
        <v>0.27</v>
      </c>
      <c r="V44" s="29">
        <v>42721</v>
      </c>
      <c r="W44" s="14">
        <f>V44-V43</f>
        <v>0</v>
      </c>
      <c r="X44" s="30">
        <f>ROUND(W44/B44,2)</f>
        <v>0</v>
      </c>
      <c r="AA44" s="227">
        <v>63</v>
      </c>
      <c r="AB44" s="227">
        <v>35</v>
      </c>
      <c r="AC44" s="227">
        <f>AA44-AB44</f>
        <v>28</v>
      </c>
    </row>
    <row r="45" spans="1:29" x14ac:dyDescent="0.25">
      <c r="A45" s="91">
        <v>40749</v>
      </c>
      <c r="B45" s="75">
        <f>A45-A44</f>
        <v>3</v>
      </c>
      <c r="C45" s="29">
        <v>94854</v>
      </c>
      <c r="D45" s="14">
        <f>C45-C44</f>
        <v>0</v>
      </c>
      <c r="E45" s="30">
        <f>ROUND(D45/B45,2)</f>
        <v>0</v>
      </c>
      <c r="F45" s="37">
        <v>48462</v>
      </c>
      <c r="G45" s="19">
        <f>F45-F44</f>
        <v>2</v>
      </c>
      <c r="H45" s="38">
        <f>ROUND(G45/B45,2)</f>
        <v>0.67</v>
      </c>
      <c r="I45" s="44">
        <v>22840</v>
      </c>
      <c r="J45" s="16">
        <f>I45-I44</f>
        <v>29</v>
      </c>
      <c r="K45" s="45">
        <f>ROUND(J45/B45,2)</f>
        <v>9.67</v>
      </c>
      <c r="L45" s="50">
        <v>5180</v>
      </c>
      <c r="M45" s="13">
        <f>L45-L44</f>
        <v>21</v>
      </c>
      <c r="N45" s="51">
        <f>ROUND(M45/B45,2)</f>
        <v>7</v>
      </c>
      <c r="O45" s="222">
        <f>G45+J45+M45</f>
        <v>52</v>
      </c>
      <c r="P45" s="37">
        <v>7983</v>
      </c>
      <c r="Q45" s="19">
        <f>P45-P44</f>
        <v>1</v>
      </c>
      <c r="R45" s="38">
        <f>ROUND(Q45/B45,2)</f>
        <v>0.33</v>
      </c>
      <c r="S45" s="44">
        <v>20516</v>
      </c>
      <c r="T45" s="16">
        <f>S45-S44</f>
        <v>2</v>
      </c>
      <c r="U45" s="45">
        <f>ROUND(T45/B45,2)</f>
        <v>0.67</v>
      </c>
      <c r="V45" s="29">
        <v>42722</v>
      </c>
      <c r="W45" s="14">
        <f>V45-V44</f>
        <v>1</v>
      </c>
      <c r="X45" s="30">
        <f>ROUND(W45/B45,2)</f>
        <v>0.33</v>
      </c>
    </row>
    <row r="46" spans="1:29" x14ac:dyDescent="0.25">
      <c r="A46" s="91">
        <v>40756</v>
      </c>
      <c r="B46" s="75"/>
      <c r="O46" s="222">
        <f t="shared" ref="O46:O51" si="31">G46+J46+M46</f>
        <v>0</v>
      </c>
    </row>
    <row r="47" spans="1:29" x14ac:dyDescent="0.25">
      <c r="A47" s="91">
        <v>40763</v>
      </c>
      <c r="B47" s="75"/>
      <c r="O47" s="222">
        <f t="shared" si="31"/>
        <v>0</v>
      </c>
    </row>
    <row r="48" spans="1:29" x14ac:dyDescent="0.25">
      <c r="A48" s="91">
        <v>40770</v>
      </c>
      <c r="B48" s="75"/>
      <c r="O48" s="222">
        <f t="shared" si="31"/>
        <v>0</v>
      </c>
    </row>
    <row r="49" spans="1:27" x14ac:dyDescent="0.25">
      <c r="A49" s="91">
        <v>40777</v>
      </c>
      <c r="B49" s="75"/>
      <c r="O49" s="222">
        <f t="shared" si="31"/>
        <v>0</v>
      </c>
    </row>
    <row r="50" spans="1:27" x14ac:dyDescent="0.25">
      <c r="A50" s="91">
        <v>40784</v>
      </c>
      <c r="B50" s="75"/>
      <c r="O50" s="222">
        <f t="shared" si="31"/>
        <v>0</v>
      </c>
    </row>
    <row r="51" spans="1:27" x14ac:dyDescent="0.25">
      <c r="A51" s="91">
        <v>40791</v>
      </c>
      <c r="B51" s="75"/>
      <c r="O51" s="222">
        <f t="shared" si="31"/>
        <v>0</v>
      </c>
    </row>
    <row r="52" spans="1:27" x14ac:dyDescent="0.25">
      <c r="A52" s="91">
        <v>40798</v>
      </c>
      <c r="B52" s="75"/>
      <c r="C52" s="106" t="s">
        <v>17</v>
      </c>
      <c r="O52" s="226"/>
      <c r="P52" s="152"/>
      <c r="S52" s="15"/>
      <c r="V52" s="161" t="s">
        <v>44</v>
      </c>
    </row>
    <row r="53" spans="1:27" x14ac:dyDescent="0.25">
      <c r="A53" s="91">
        <v>40805</v>
      </c>
      <c r="B53" s="75"/>
      <c r="P53" s="152"/>
      <c r="S53" s="15"/>
      <c r="V53" s="161" t="s">
        <v>45</v>
      </c>
    </row>
    <row r="54" spans="1:27" ht="15.75" thickBot="1" x14ac:dyDescent="0.3">
      <c r="A54" s="91">
        <v>40812</v>
      </c>
      <c r="B54" s="75"/>
      <c r="P54" s="152"/>
      <c r="S54" s="15"/>
      <c r="V54" s="161" t="s">
        <v>46</v>
      </c>
    </row>
    <row r="55" spans="1:27" ht="15.75" thickBot="1" x14ac:dyDescent="0.3">
      <c r="B55" s="95"/>
      <c r="C55" s="96" t="s">
        <v>15</v>
      </c>
      <c r="D55" s="97"/>
      <c r="E55" s="98"/>
      <c r="F55" s="25"/>
      <c r="G55" s="26"/>
      <c r="H55" s="41"/>
      <c r="L55" s="54" t="s">
        <v>54</v>
      </c>
      <c r="M55" s="12">
        <f>SUM(M10:M54)</f>
        <v>2530</v>
      </c>
      <c r="V55" s="33" t="s">
        <v>7</v>
      </c>
    </row>
    <row r="56" spans="1:27" x14ac:dyDescent="0.25">
      <c r="B56" s="75"/>
      <c r="C56" s="35" t="s">
        <v>0</v>
      </c>
      <c r="E56" s="21">
        <f>AVERAGEIF(E11:E54,"&lt;&gt;0")</f>
        <v>65.367894736842118</v>
      </c>
      <c r="F56" s="60" t="s">
        <v>0</v>
      </c>
      <c r="G56" s="61"/>
      <c r="H56" s="62">
        <f>AVERAGEIF(H11:H54,"&lt;&gt;0")</f>
        <v>-0.77696969696969687</v>
      </c>
      <c r="I56" s="63" t="s">
        <v>0</v>
      </c>
      <c r="J56" s="64"/>
      <c r="K56" s="65">
        <f>AVERAGEIF(K11:K54,"&lt;&gt;0")</f>
        <v>15.633333333333333</v>
      </c>
      <c r="L56" s="99" t="s">
        <v>0</v>
      </c>
      <c r="M56" s="69"/>
      <c r="N56" s="70">
        <f>AVERAGEIF(N11:N54,"&lt;&gt;0")</f>
        <v>9.3900000000000023</v>
      </c>
      <c r="P56" s="153" t="s">
        <v>0</v>
      </c>
      <c r="Q56" s="154"/>
      <c r="R56" s="155">
        <f>AVERAGEIF(R11:R54,"&lt;&gt;0")</f>
        <v>3.65</v>
      </c>
      <c r="S56" s="63" t="s">
        <v>0</v>
      </c>
      <c r="T56" s="64"/>
      <c r="U56" s="65">
        <f>AVERAGEIF(U11:U54,"&lt;&gt;0")</f>
        <v>12.232424242424244</v>
      </c>
      <c r="V56" s="101" t="s">
        <v>0</v>
      </c>
      <c r="W56" s="56"/>
      <c r="X56" s="57">
        <f>AVERAGEIF(X11:X54,"&lt;&gt;0")</f>
        <v>3.1216129032258082</v>
      </c>
    </row>
    <row r="57" spans="1:27" x14ac:dyDescent="0.25">
      <c r="B57" s="75"/>
      <c r="C57" s="35"/>
      <c r="E57" s="21"/>
      <c r="F57" s="42"/>
      <c r="G57" s="27"/>
      <c r="H57" s="41"/>
      <c r="I57" s="149" t="s">
        <v>63</v>
      </c>
      <c r="J57" s="150"/>
      <c r="K57" s="151"/>
      <c r="L57" s="28"/>
      <c r="M57" s="20"/>
      <c r="P57" s="156"/>
      <c r="Q57" s="19"/>
      <c r="R57" s="157"/>
      <c r="S57" s="149" t="s">
        <v>63</v>
      </c>
      <c r="T57" s="150"/>
      <c r="U57" s="151"/>
      <c r="V57" s="148"/>
    </row>
    <row r="58" spans="1:27" x14ac:dyDescent="0.25">
      <c r="B58" s="75"/>
      <c r="C58" s="35"/>
      <c r="E58" s="21"/>
      <c r="F58" s="42"/>
      <c r="G58" s="27"/>
      <c r="H58" s="223"/>
      <c r="I58" s="224" t="str">
        <f>"Calculé : "&amp;TEXT(AVERAGEIF(K11:K28,"&lt;&gt;0"),"###,00")</f>
        <v>Calculé : 22,23</v>
      </c>
      <c r="J58" s="150">
        <v>23</v>
      </c>
      <c r="K58" s="151">
        <f>ROUND(182*J58,2)</f>
        <v>4186</v>
      </c>
      <c r="L58" s="28"/>
      <c r="M58" s="20"/>
      <c r="P58" s="156"/>
      <c r="Q58" s="19"/>
      <c r="R58" s="157"/>
      <c r="S58" s="224" t="str">
        <f>"Calculé : "&amp;TEXT(AVERAGEIF(U11:U28,"&lt;&gt;0"),"###,00")</f>
        <v>Calculé : 22,03</v>
      </c>
      <c r="T58" s="225">
        <f>AVERAGEIF(U11:U28,"&lt;&gt;0")</f>
        <v>22.033529411764704</v>
      </c>
      <c r="U58" s="151">
        <f>ROUND(182*T58,2)</f>
        <v>4010.1</v>
      </c>
      <c r="V58" s="148"/>
    </row>
    <row r="59" spans="1:27" x14ac:dyDescent="0.25">
      <c r="B59" s="75"/>
      <c r="C59" s="35"/>
      <c r="E59" s="21"/>
      <c r="F59" s="42"/>
      <c r="G59" s="27"/>
      <c r="H59" s="41"/>
      <c r="I59" s="149" t="s">
        <v>64</v>
      </c>
      <c r="L59" s="28"/>
      <c r="M59" s="20"/>
      <c r="P59" s="156"/>
      <c r="Q59" s="19"/>
      <c r="R59" s="157"/>
      <c r="S59" s="149" t="s">
        <v>64</v>
      </c>
      <c r="V59" s="148" t="s">
        <v>41</v>
      </c>
    </row>
    <row r="60" spans="1:27" x14ac:dyDescent="0.25">
      <c r="B60" s="75"/>
      <c r="C60" s="35"/>
      <c r="E60" s="21"/>
      <c r="F60" s="42"/>
      <c r="G60" s="27"/>
      <c r="H60" s="223"/>
      <c r="I60" s="224" t="str">
        <f>"Calculé : "&amp;TEXT(AVERAGEIF(K29:K53,"&lt;&gt;0"),"###,00")</f>
        <v>Calculé : 8,62</v>
      </c>
      <c r="J60" s="150">
        <v>9</v>
      </c>
      <c r="K60" s="151">
        <f>ROUND(182*J60,2)</f>
        <v>1638</v>
      </c>
      <c r="L60" s="28"/>
      <c r="M60" s="20"/>
      <c r="P60" s="156"/>
      <c r="Q60" s="19"/>
      <c r="R60" s="157"/>
      <c r="S60" s="224" t="str">
        <f>"Calculé : "&amp;TEXT(AVERAGEIF(U29:U53,"&lt;&gt;0"),"###,00")</f>
        <v>Calculé : 1,82</v>
      </c>
      <c r="T60" s="225">
        <f>AVERAGEIF(U29:U53,"&lt;&gt;0")</f>
        <v>1.8187499999999999</v>
      </c>
      <c r="U60" s="151">
        <f>ROUND(182*T60,2)</f>
        <v>331.01</v>
      </c>
      <c r="V60" s="148"/>
    </row>
    <row r="61" spans="1:27" x14ac:dyDescent="0.25">
      <c r="B61" s="75"/>
      <c r="C61" s="35" t="s">
        <v>9</v>
      </c>
      <c r="E61" s="14">
        <v>180</v>
      </c>
      <c r="F61" s="42" t="s">
        <v>10</v>
      </c>
      <c r="G61" s="27"/>
      <c r="H61" s="43">
        <v>365</v>
      </c>
      <c r="I61" s="48"/>
      <c r="J61" s="16"/>
      <c r="K61" s="49"/>
      <c r="L61" s="28" t="s">
        <v>10</v>
      </c>
      <c r="M61" s="20"/>
      <c r="N61" s="55">
        <v>365</v>
      </c>
      <c r="P61" s="156" t="s">
        <v>10</v>
      </c>
      <c r="Q61" s="19"/>
      <c r="R61" s="19">
        <v>365</v>
      </c>
      <c r="S61" s="48" t="s">
        <v>10</v>
      </c>
      <c r="T61" s="16"/>
      <c r="U61" s="49"/>
      <c r="V61" s="35" t="s">
        <v>42</v>
      </c>
      <c r="X61" s="36">
        <v>120</v>
      </c>
    </row>
    <row r="62" spans="1:27" x14ac:dyDescent="0.25">
      <c r="B62" s="75"/>
      <c r="C62" s="35" t="s">
        <v>8</v>
      </c>
      <c r="D62" s="22">
        <f>ROUND(E61*E56,0)</f>
        <v>11766</v>
      </c>
      <c r="F62" s="42" t="s">
        <v>8</v>
      </c>
      <c r="G62" s="169">
        <f>ROUND(H61*H56,0)</f>
        <v>-284</v>
      </c>
      <c r="H62" s="41"/>
      <c r="I62" s="48" t="s">
        <v>8</v>
      </c>
      <c r="J62" s="17">
        <f>K58+K60</f>
        <v>5824</v>
      </c>
      <c r="K62" s="67"/>
      <c r="L62" s="100" t="s">
        <v>8</v>
      </c>
      <c r="M62" s="109">
        <f>ROUND(N61*N56,0)</f>
        <v>3427</v>
      </c>
      <c r="N62" s="72"/>
      <c r="P62" s="158" t="s">
        <v>8</v>
      </c>
      <c r="Q62" s="159">
        <f>ROUND(R61*R56,2)</f>
        <v>1332.25</v>
      </c>
      <c r="R62" s="160"/>
      <c r="S62" s="66" t="s">
        <v>8</v>
      </c>
      <c r="T62" s="108">
        <f>U60+U58</f>
        <v>4341.1099999999997</v>
      </c>
      <c r="U62" s="67"/>
      <c r="V62" s="102" t="s">
        <v>8</v>
      </c>
      <c r="W62" s="58">
        <f>ROUND(X61*X56,0)</f>
        <v>375</v>
      </c>
      <c r="X62" s="59"/>
    </row>
    <row r="63" spans="1:27" x14ac:dyDescent="0.25">
      <c r="B63" s="168"/>
      <c r="C63" s="170"/>
      <c r="D63" s="168"/>
      <c r="E63" s="171"/>
      <c r="F63" s="172" t="s">
        <v>49</v>
      </c>
      <c r="G63" s="173"/>
      <c r="H63" s="174"/>
      <c r="I63" s="175"/>
      <c r="J63" s="173"/>
      <c r="K63" s="176"/>
      <c r="L63" s="68" t="s">
        <v>51</v>
      </c>
      <c r="M63" s="73">
        <f>L9+M62</f>
        <v>6077</v>
      </c>
      <c r="N63" s="70" t="s">
        <v>53</v>
      </c>
      <c r="O63" s="79"/>
      <c r="P63" s="90"/>
      <c r="Q63" s="78"/>
      <c r="R63" s="89"/>
      <c r="S63" s="88"/>
      <c r="T63" s="78"/>
      <c r="U63" s="89"/>
      <c r="V63" s="107" t="s">
        <v>59</v>
      </c>
      <c r="W63" s="77">
        <f>MAX(V15:V51)-V11</f>
        <v>778</v>
      </c>
      <c r="X63" s="89"/>
      <c r="Y63" s="79"/>
      <c r="Z63" s="79"/>
      <c r="AA63" s="229"/>
    </row>
    <row r="64" spans="1:27" x14ac:dyDescent="0.25">
      <c r="A64" s="163" t="s">
        <v>47</v>
      </c>
      <c r="B64" s="77"/>
      <c r="C64" s="88"/>
      <c r="D64" s="77"/>
      <c r="E64" s="89"/>
      <c r="F64" s="167" t="s">
        <v>50</v>
      </c>
      <c r="G64" s="177">
        <f>G62+G63</f>
        <v>-284</v>
      </c>
      <c r="H64" s="89"/>
      <c r="I64" s="89"/>
      <c r="J64" s="177">
        <f>J62+J63</f>
        <v>5824</v>
      </c>
      <c r="K64" s="89"/>
      <c r="L64" s="54" t="s">
        <v>11</v>
      </c>
      <c r="M64" s="178">
        <f>L9+2850</f>
        <v>5500</v>
      </c>
      <c r="N64" s="179" t="s">
        <v>52</v>
      </c>
      <c r="O64" s="79"/>
      <c r="P64" s="90"/>
      <c r="Q64" s="78"/>
      <c r="R64" s="89"/>
      <c r="S64" s="88"/>
      <c r="T64" s="78"/>
      <c r="U64" s="89"/>
      <c r="V64" s="88"/>
      <c r="W64" s="77"/>
      <c r="X64" s="89"/>
      <c r="Y64" s="79"/>
      <c r="Z64" s="79"/>
      <c r="AA64" s="229"/>
    </row>
    <row r="65" spans="1:29" x14ac:dyDescent="0.25">
      <c r="A65" s="162" t="s">
        <v>48</v>
      </c>
      <c r="B65" s="164"/>
      <c r="C65" s="166">
        <f>ROUND(D65/D66,4)</f>
        <v>0.91049999999999998</v>
      </c>
      <c r="D65" s="77">
        <f>MAX(C11:C51) - C10</f>
        <v>11850</v>
      </c>
      <c r="E65" s="89"/>
      <c r="F65" s="166">
        <f>ROUND(G65/G66,4)</f>
        <v>1.2500000000000001E-2</v>
      </c>
      <c r="G65" s="181">
        <f>MIN(F40:F54)-F9</f>
        <v>10</v>
      </c>
      <c r="H65" s="182" t="s">
        <v>57</v>
      </c>
      <c r="I65" s="166">
        <f>ROUND(J65/J66,4)</f>
        <v>0.99450000000000005</v>
      </c>
      <c r="J65" s="77">
        <f>MAX(I11:I51) - I9</f>
        <v>4893</v>
      </c>
      <c r="K65" s="89" t="s">
        <v>57</v>
      </c>
      <c r="L65" s="71" t="s">
        <v>55</v>
      </c>
      <c r="M65" s="74">
        <f>2850-M55</f>
        <v>320</v>
      </c>
      <c r="N65" s="180" t="s">
        <v>56</v>
      </c>
      <c r="O65" s="79"/>
      <c r="P65" s="90"/>
      <c r="Q65" s="77">
        <f>MAX(P11:P51) - P9</f>
        <v>1168</v>
      </c>
      <c r="R65" s="89" t="s">
        <v>57</v>
      </c>
      <c r="S65" s="88"/>
      <c r="T65" s="77">
        <f>MAX(S11:S51) - S9</f>
        <v>3840</v>
      </c>
      <c r="U65" s="89" t="s">
        <v>57</v>
      </c>
      <c r="V65" s="88"/>
      <c r="W65" s="107"/>
      <c r="X65" s="89"/>
      <c r="Y65" s="79"/>
      <c r="Z65" s="79"/>
      <c r="AA65" s="229"/>
    </row>
    <row r="66" spans="1:29" x14ac:dyDescent="0.25">
      <c r="A66" s="89" t="s">
        <v>16</v>
      </c>
      <c r="B66" s="77"/>
      <c r="C66" s="88"/>
      <c r="D66" s="77">
        <f>83004-69989</f>
        <v>13015</v>
      </c>
      <c r="E66" s="89"/>
      <c r="F66" s="90"/>
      <c r="G66" s="78">
        <f>48658-47857</f>
        <v>801</v>
      </c>
      <c r="H66" s="89" t="s">
        <v>58</v>
      </c>
      <c r="I66" s="88"/>
      <c r="J66" s="78">
        <f>17563-12643</f>
        <v>4920</v>
      </c>
      <c r="K66" s="89" t="s">
        <v>58</v>
      </c>
      <c r="L66" s="88"/>
      <c r="M66" s="88"/>
      <c r="N66" s="89"/>
      <c r="O66" s="79"/>
      <c r="P66" s="90"/>
      <c r="Q66" s="78"/>
      <c r="R66" s="89"/>
      <c r="S66" s="88"/>
      <c r="T66" s="78"/>
      <c r="U66" s="89"/>
      <c r="V66" s="88"/>
      <c r="W66" s="107"/>
      <c r="X66" s="89"/>
      <c r="Y66" s="79"/>
      <c r="Z66" s="79"/>
      <c r="AA66" s="229"/>
    </row>
    <row r="67" spans="1:29" x14ac:dyDescent="0.25">
      <c r="B67" s="77"/>
      <c r="C67" s="88"/>
      <c r="D67" s="77"/>
      <c r="E67" s="11"/>
      <c r="F67" s="90"/>
      <c r="G67" s="78"/>
      <c r="H67" s="89"/>
      <c r="I67" s="165"/>
      <c r="J67" s="78"/>
      <c r="K67" s="89"/>
      <c r="L67" s="88"/>
      <c r="M67" s="79"/>
      <c r="N67" s="89"/>
      <c r="O67" s="79"/>
      <c r="P67" s="90"/>
      <c r="Q67" s="78"/>
      <c r="R67" s="89"/>
      <c r="S67" s="88"/>
      <c r="T67" s="78"/>
      <c r="U67" s="89"/>
      <c r="V67" s="88"/>
      <c r="W67" s="77"/>
      <c r="X67" s="89"/>
      <c r="Y67" s="79"/>
      <c r="Z67" s="79"/>
      <c r="AA67" s="229"/>
    </row>
    <row r="68" spans="1:29" x14ac:dyDescent="0.25">
      <c r="A68" s="128" t="s">
        <v>18</v>
      </c>
      <c r="B68" s="77"/>
      <c r="C68" s="88"/>
      <c r="D68" s="77"/>
      <c r="E68" s="89"/>
      <c r="F68" s="90"/>
      <c r="G68" s="78"/>
      <c r="H68" s="89"/>
      <c r="I68" s="88"/>
      <c r="J68" s="78"/>
      <c r="K68" s="89"/>
      <c r="L68" s="88"/>
      <c r="M68" s="88"/>
      <c r="N68" s="89"/>
      <c r="O68" s="79"/>
      <c r="P68" s="90"/>
      <c r="Q68" s="78"/>
      <c r="R68" s="89"/>
      <c r="S68" s="88"/>
      <c r="T68" s="78"/>
      <c r="U68" s="89"/>
      <c r="V68" s="88"/>
      <c r="W68" s="77"/>
      <c r="X68" s="89"/>
      <c r="Y68" s="79"/>
      <c r="Z68" s="79"/>
      <c r="AA68" s="229"/>
    </row>
    <row r="69" spans="1:29" x14ac:dyDescent="0.25">
      <c r="A69" s="122" t="s">
        <v>19</v>
      </c>
      <c r="B69" s="77"/>
      <c r="C69" s="112">
        <v>3.7999999999999999E-2</v>
      </c>
      <c r="D69" s="77"/>
      <c r="E69" s="110"/>
      <c r="F69" s="112">
        <v>7.9399999999999998E-2</v>
      </c>
      <c r="G69" s="78"/>
      <c r="H69" s="110"/>
      <c r="I69" s="112">
        <v>4.6199999999999998E-2</v>
      </c>
      <c r="J69" s="78"/>
      <c r="K69" s="89"/>
      <c r="L69" s="88"/>
      <c r="M69" s="79"/>
      <c r="N69" s="89"/>
      <c r="O69" s="79"/>
      <c r="P69" s="112">
        <v>7.9399999999999998E-2</v>
      </c>
      <c r="Q69" s="78"/>
      <c r="R69" s="110"/>
      <c r="S69" s="112">
        <v>4.6199999999999998E-2</v>
      </c>
      <c r="T69" s="78"/>
      <c r="U69" s="89"/>
      <c r="V69" s="88"/>
      <c r="W69" s="77"/>
      <c r="X69" s="89"/>
      <c r="Y69" s="79"/>
      <c r="Z69" s="79"/>
      <c r="AA69" s="229"/>
    </row>
    <row r="70" spans="1:29" x14ac:dyDescent="0.25">
      <c r="A70" s="122" t="s">
        <v>20</v>
      </c>
      <c r="B70" s="77"/>
      <c r="C70" s="112">
        <v>9.7000000000000003E-3</v>
      </c>
      <c r="D70" s="77"/>
      <c r="E70" s="110"/>
      <c r="F70" s="112">
        <v>9.7000000000000003E-3</v>
      </c>
      <c r="G70" s="78"/>
      <c r="H70" s="110"/>
      <c r="I70" s="112">
        <v>9.7000000000000003E-3</v>
      </c>
      <c r="J70" s="78"/>
      <c r="K70" s="89"/>
      <c r="L70" s="88"/>
      <c r="M70" s="79"/>
      <c r="N70" s="89"/>
      <c r="O70" s="79"/>
      <c r="P70" s="112">
        <v>9.7000000000000003E-3</v>
      </c>
      <c r="Q70" s="78"/>
      <c r="R70" s="110"/>
      <c r="S70" s="112">
        <v>9.7000000000000003E-3</v>
      </c>
      <c r="T70" s="78"/>
      <c r="U70" s="89"/>
      <c r="V70" s="88"/>
      <c r="W70" s="77"/>
      <c r="X70" s="89"/>
      <c r="Y70" s="79"/>
      <c r="Z70" s="79"/>
      <c r="AA70" s="229"/>
    </row>
    <row r="71" spans="1:29" x14ac:dyDescent="0.25">
      <c r="A71" s="122" t="s">
        <v>21</v>
      </c>
      <c r="B71" s="77"/>
      <c r="C71" s="112">
        <v>1.7340000000000001E-3</v>
      </c>
      <c r="D71" s="77"/>
      <c r="E71" s="110"/>
      <c r="F71" s="112">
        <v>1.7340000000000001E-3</v>
      </c>
      <c r="G71" s="78"/>
      <c r="H71" s="110"/>
      <c r="I71" s="112">
        <v>1.7340000000000001E-3</v>
      </c>
      <c r="J71" s="78"/>
      <c r="K71" s="89"/>
      <c r="L71" s="88"/>
      <c r="M71" s="79"/>
      <c r="N71" s="89"/>
      <c r="O71" s="79"/>
      <c r="P71" s="112">
        <v>1.7340000000000001E-3</v>
      </c>
      <c r="Q71" s="78"/>
      <c r="R71" s="110"/>
      <c r="S71" s="112">
        <v>1.7340000000000001E-3</v>
      </c>
      <c r="T71" s="78"/>
      <c r="U71" s="89"/>
      <c r="V71" s="88"/>
      <c r="W71" s="77"/>
      <c r="X71" s="89"/>
      <c r="Y71" s="79"/>
      <c r="Z71" s="79"/>
      <c r="AA71" s="229"/>
    </row>
    <row r="72" spans="1:29" x14ac:dyDescent="0.25">
      <c r="A72" s="122" t="s">
        <v>22</v>
      </c>
      <c r="B72" s="77"/>
      <c r="C72" s="112">
        <v>1.9090000000000001E-3</v>
      </c>
      <c r="D72" s="77"/>
      <c r="E72" s="89"/>
      <c r="F72" s="112">
        <v>1.9090000000000001E-3</v>
      </c>
      <c r="G72" s="78"/>
      <c r="H72" s="89"/>
      <c r="I72" s="112">
        <v>1.9090000000000001E-3</v>
      </c>
      <c r="J72" s="78"/>
      <c r="K72" s="89"/>
      <c r="L72" s="88"/>
      <c r="M72" s="79"/>
      <c r="N72" s="89"/>
      <c r="O72" s="79"/>
      <c r="P72" s="112">
        <v>1.9090000000000001E-3</v>
      </c>
      <c r="Q72" s="78"/>
      <c r="R72" s="89"/>
      <c r="S72" s="112">
        <v>1.9090000000000001E-3</v>
      </c>
      <c r="T72" s="78"/>
      <c r="U72" s="89"/>
      <c r="V72" s="88"/>
      <c r="W72" s="77"/>
      <c r="X72" s="89"/>
      <c r="Y72" s="79"/>
      <c r="Z72" s="79"/>
      <c r="AA72" s="229"/>
    </row>
    <row r="73" spans="1:29" x14ac:dyDescent="0.25">
      <c r="A73" s="122" t="s">
        <v>23</v>
      </c>
      <c r="B73" s="77"/>
      <c r="C73" s="112">
        <v>7.5000000000000002E-4</v>
      </c>
      <c r="D73" s="77"/>
      <c r="E73" s="89"/>
      <c r="F73" s="112">
        <v>7.5000000000000002E-4</v>
      </c>
      <c r="G73" s="78"/>
      <c r="H73" s="89"/>
      <c r="I73" s="112">
        <v>7.5000000000000002E-4</v>
      </c>
      <c r="J73" s="78"/>
      <c r="K73" s="89"/>
      <c r="L73" s="88"/>
      <c r="M73" s="79"/>
      <c r="N73" s="89"/>
      <c r="O73" s="79"/>
      <c r="P73" s="112">
        <v>7.5000000000000002E-4</v>
      </c>
      <c r="Q73" s="78"/>
      <c r="R73" s="89"/>
      <c r="S73" s="112">
        <v>7.5000000000000002E-4</v>
      </c>
      <c r="T73" s="78"/>
      <c r="U73" s="89"/>
      <c r="V73" s="88"/>
      <c r="W73" s="77"/>
      <c r="X73" s="89"/>
      <c r="Y73" s="79"/>
      <c r="Z73" s="79"/>
      <c r="AA73" s="229"/>
    </row>
    <row r="74" spans="1:29" x14ac:dyDescent="0.25">
      <c r="A74" s="114" t="s">
        <v>24</v>
      </c>
      <c r="B74" s="114"/>
      <c r="C74" s="118">
        <f>SUM(C69:C73)</f>
        <v>5.2093E-2</v>
      </c>
      <c r="D74" s="114"/>
      <c r="E74" s="116"/>
      <c r="F74" s="118">
        <f>SUM(F69:F73)</f>
        <v>9.3492999999999993E-2</v>
      </c>
      <c r="G74" s="117"/>
      <c r="H74" s="116"/>
      <c r="I74" s="118">
        <f>SUM(I69:I73)</f>
        <v>6.0292999999999999E-2</v>
      </c>
      <c r="J74" s="78"/>
      <c r="K74" s="89"/>
      <c r="L74" s="88"/>
      <c r="M74" s="79"/>
      <c r="N74" s="89"/>
      <c r="O74" s="79"/>
      <c r="P74" s="118">
        <f>SUM(P69:P73)</f>
        <v>9.3492999999999993E-2</v>
      </c>
      <c r="Q74" s="117"/>
      <c r="R74" s="116"/>
      <c r="S74" s="118">
        <f>SUM(S69:S73)</f>
        <v>6.0292999999999999E-2</v>
      </c>
      <c r="T74" s="78"/>
      <c r="U74" s="89"/>
      <c r="V74" s="88"/>
      <c r="W74" s="77"/>
      <c r="X74" s="89"/>
      <c r="Y74" s="79"/>
      <c r="Z74" s="79"/>
      <c r="AA74" s="229"/>
    </row>
    <row r="75" spans="1:29" s="113" customFormat="1" ht="12.75" x14ac:dyDescent="0.2">
      <c r="A75" s="119" t="s">
        <v>25</v>
      </c>
      <c r="B75" s="114"/>
      <c r="C75" s="115"/>
      <c r="D75" s="114"/>
      <c r="E75" s="116"/>
      <c r="F75" s="117"/>
      <c r="G75" s="117"/>
      <c r="H75" s="116"/>
      <c r="I75" s="115"/>
      <c r="J75" s="117"/>
      <c r="K75" s="116"/>
      <c r="L75" s="115"/>
      <c r="N75" s="116"/>
      <c r="P75" s="117"/>
      <c r="Q75" s="117"/>
      <c r="R75" s="116"/>
      <c r="S75" s="115"/>
      <c r="T75" s="117"/>
      <c r="U75" s="116"/>
      <c r="V75" s="115"/>
      <c r="W75" s="114"/>
      <c r="X75" s="116"/>
      <c r="AA75" s="230"/>
      <c r="AB75" s="230"/>
      <c r="AC75" s="230"/>
    </row>
    <row r="76" spans="1:29" s="113" customFormat="1" ht="12.75" x14ac:dyDescent="0.2">
      <c r="A76" s="113" t="s">
        <v>26</v>
      </c>
      <c r="B76" s="114"/>
      <c r="C76" s="120">
        <v>3.1800000000000002E-2</v>
      </c>
      <c r="D76" s="121"/>
      <c r="E76" s="122"/>
      <c r="F76" s="112">
        <v>8.9099999999999999E-2</v>
      </c>
      <c r="G76" s="111"/>
      <c r="H76" s="110"/>
      <c r="I76" s="120">
        <v>3.49E-2</v>
      </c>
      <c r="J76" s="117"/>
      <c r="K76" s="116"/>
      <c r="L76" s="115"/>
      <c r="N76" s="116"/>
      <c r="P76" s="112">
        <v>8.9099999999999999E-2</v>
      </c>
      <c r="Q76" s="111"/>
      <c r="R76" s="110"/>
      <c r="S76" s="120">
        <v>3.49E-2</v>
      </c>
      <c r="T76" s="117"/>
      <c r="U76" s="116"/>
      <c r="V76" s="115"/>
      <c r="W76" s="114"/>
      <c r="X76" s="116"/>
      <c r="AA76" s="230"/>
      <c r="AB76" s="230"/>
      <c r="AC76" s="230"/>
    </row>
    <row r="77" spans="1:29" s="113" customFormat="1" ht="12.75" x14ac:dyDescent="0.2">
      <c r="A77" s="113" t="s">
        <v>27</v>
      </c>
      <c r="B77" s="114"/>
      <c r="C77" s="120">
        <v>1.175E-2</v>
      </c>
      <c r="D77" s="121"/>
      <c r="E77" s="122"/>
      <c r="F77" s="120">
        <v>1.175E-2</v>
      </c>
      <c r="G77" s="121"/>
      <c r="H77" s="110"/>
      <c r="I77" s="120">
        <v>1.175E-2</v>
      </c>
      <c r="J77" s="121"/>
      <c r="K77" s="116"/>
      <c r="L77" s="115"/>
      <c r="N77" s="116"/>
      <c r="P77" s="120">
        <v>1.175E-2</v>
      </c>
      <c r="Q77" s="121"/>
      <c r="R77" s="110"/>
      <c r="S77" s="120">
        <v>1.175E-2</v>
      </c>
      <c r="T77" s="117"/>
      <c r="U77" s="116"/>
      <c r="V77" s="115"/>
      <c r="W77" s="114"/>
      <c r="X77" s="116"/>
      <c r="AA77" s="230"/>
      <c r="AB77" s="230"/>
      <c r="AC77" s="230"/>
    </row>
    <row r="78" spans="1:29" s="113" customFormat="1" ht="12.75" x14ac:dyDescent="0.2">
      <c r="B78" s="114"/>
      <c r="C78" s="123">
        <f>SUM(C76:C77)</f>
        <v>4.3550000000000005E-2</v>
      </c>
      <c r="D78" s="114"/>
      <c r="F78" s="123">
        <f>SUM(F76:F77)</f>
        <v>0.10085</v>
      </c>
      <c r="G78" s="117"/>
      <c r="H78" s="116"/>
      <c r="I78" s="123">
        <f>SUM(I76:I77)</f>
        <v>4.6649999999999997E-2</v>
      </c>
      <c r="J78" s="117"/>
      <c r="K78" s="116"/>
      <c r="L78" s="115"/>
      <c r="N78" s="116"/>
      <c r="P78" s="123">
        <f>SUM(P76:P77)</f>
        <v>0.10085</v>
      </c>
      <c r="Q78" s="117"/>
      <c r="R78" s="116"/>
      <c r="S78" s="123">
        <f>SUM(S76:S77)</f>
        <v>4.6649999999999997E-2</v>
      </c>
      <c r="T78" s="117"/>
      <c r="U78" s="116"/>
      <c r="V78" s="115"/>
      <c r="W78" s="114"/>
      <c r="X78" s="116"/>
      <c r="AA78" s="230"/>
      <c r="AB78" s="230"/>
      <c r="AC78" s="230"/>
    </row>
    <row r="79" spans="1:29" s="113" customFormat="1" ht="12.75" x14ac:dyDescent="0.2">
      <c r="B79" s="114"/>
      <c r="C79" s="115"/>
      <c r="D79" s="114"/>
      <c r="E79" s="116"/>
      <c r="F79" s="117"/>
      <c r="G79" s="117"/>
      <c r="H79" s="116"/>
      <c r="I79" s="115"/>
      <c r="J79" s="117"/>
      <c r="K79" s="116"/>
      <c r="L79" s="115"/>
      <c r="N79" s="116"/>
      <c r="P79" s="117"/>
      <c r="Q79" s="117"/>
      <c r="R79" s="116"/>
      <c r="S79" s="115"/>
      <c r="T79" s="117"/>
      <c r="U79" s="116"/>
      <c r="V79" s="115"/>
      <c r="W79" s="114"/>
      <c r="X79" s="116"/>
      <c r="AA79" s="230"/>
      <c r="AB79" s="230"/>
      <c r="AC79" s="230"/>
    </row>
    <row r="80" spans="1:29" s="119" customFormat="1" ht="12.75" x14ac:dyDescent="0.2">
      <c r="A80" s="119" t="s">
        <v>28</v>
      </c>
      <c r="B80" s="124"/>
      <c r="C80" s="131">
        <f>C78+C74</f>
        <v>9.5643000000000006E-2</v>
      </c>
      <c r="D80" s="124"/>
      <c r="E80" s="125"/>
      <c r="F80" s="131">
        <f>F78+F74</f>
        <v>0.19434299999999999</v>
      </c>
      <c r="G80" s="126"/>
      <c r="H80" s="125"/>
      <c r="I80" s="131">
        <f>I78+I74</f>
        <v>0.106943</v>
      </c>
      <c r="J80" s="126"/>
      <c r="L80" s="119" t="s">
        <v>40</v>
      </c>
      <c r="M80" s="113"/>
      <c r="N80" s="124"/>
      <c r="O80" s="125"/>
      <c r="P80" s="131">
        <f>P78+P74</f>
        <v>0.19434299999999999</v>
      </c>
      <c r="Q80" s="126"/>
      <c r="R80" s="125"/>
      <c r="S80" s="131">
        <f>S78+S74</f>
        <v>0.106943</v>
      </c>
      <c r="T80" s="126"/>
      <c r="U80" s="125"/>
      <c r="V80" s="127"/>
      <c r="W80" s="124"/>
      <c r="X80" s="125"/>
      <c r="AA80" s="231"/>
      <c r="AB80" s="231"/>
      <c r="AC80" s="231"/>
    </row>
    <row r="81" spans="1:29" s="119" customFormat="1" ht="12.75" x14ac:dyDescent="0.2">
      <c r="A81" s="119" t="s">
        <v>29</v>
      </c>
      <c r="B81" s="124"/>
      <c r="C81" s="127"/>
      <c r="D81" s="130">
        <f>ROUND(D62*C80,0)</f>
        <v>1125</v>
      </c>
      <c r="E81" s="125"/>
      <c r="F81" s="126"/>
      <c r="G81" s="130">
        <f>ROUND(MAX(0,G65)*F80,0)</f>
        <v>2</v>
      </c>
      <c r="H81" s="125"/>
      <c r="I81" s="127"/>
      <c r="J81" s="130">
        <f>ROUND(J64*I80,0)</f>
        <v>623</v>
      </c>
      <c r="L81" s="119" t="s">
        <v>29</v>
      </c>
      <c r="M81" s="127"/>
      <c r="N81" s="130"/>
      <c r="O81" s="125"/>
      <c r="P81" s="126"/>
      <c r="Q81" s="130">
        <f>ROUND(Q62*P80,0)</f>
        <v>259</v>
      </c>
      <c r="R81" s="125"/>
      <c r="S81" s="127"/>
      <c r="T81" s="130">
        <f>ROUND(T62*S80,0)</f>
        <v>464</v>
      </c>
      <c r="U81" s="125"/>
      <c r="V81" s="127"/>
      <c r="W81" s="124"/>
      <c r="X81" s="125"/>
      <c r="AA81" s="231"/>
      <c r="AB81" s="231"/>
      <c r="AC81" s="231"/>
    </row>
    <row r="82" spans="1:29" s="113" customFormat="1" ht="12.75" x14ac:dyDescent="0.2">
      <c r="A82" s="122" t="s">
        <v>30</v>
      </c>
      <c r="B82" s="114"/>
      <c r="C82" s="129">
        <v>60</v>
      </c>
      <c r="D82" s="116"/>
      <c r="E82" s="116"/>
      <c r="F82" s="129">
        <v>60</v>
      </c>
      <c r="G82" s="116"/>
      <c r="H82" s="116"/>
      <c r="I82" s="129">
        <v>60</v>
      </c>
      <c r="J82" s="116"/>
      <c r="L82" s="122" t="s">
        <v>30</v>
      </c>
      <c r="M82" s="129"/>
      <c r="N82" s="116"/>
      <c r="O82" s="116"/>
      <c r="P82" s="129">
        <v>60</v>
      </c>
      <c r="Q82" s="116"/>
      <c r="R82" s="116"/>
      <c r="S82" s="129">
        <v>60</v>
      </c>
      <c r="T82" s="116"/>
      <c r="U82" s="116"/>
      <c r="V82" s="115"/>
      <c r="W82" s="114"/>
      <c r="X82" s="116"/>
      <c r="AA82" s="230"/>
      <c r="AB82" s="230"/>
      <c r="AC82" s="230"/>
    </row>
    <row r="83" spans="1:29" s="79" customFormat="1" x14ac:dyDescent="0.25">
      <c r="A83" s="122" t="s">
        <v>31</v>
      </c>
      <c r="B83" s="77"/>
      <c r="C83" s="129">
        <v>13.94</v>
      </c>
      <c r="D83" s="89"/>
      <c r="E83" s="89"/>
      <c r="F83" s="129">
        <v>13.94</v>
      </c>
      <c r="G83" s="89"/>
      <c r="H83" s="89"/>
      <c r="I83" s="129">
        <v>13.94</v>
      </c>
      <c r="J83" s="89"/>
      <c r="L83" s="122" t="s">
        <v>31</v>
      </c>
      <c r="M83" s="129"/>
      <c r="N83" s="89"/>
      <c r="O83" s="89"/>
      <c r="P83" s="129">
        <v>13.94</v>
      </c>
      <c r="Q83" s="89"/>
      <c r="R83" s="89"/>
      <c r="S83" s="129">
        <v>13.94</v>
      </c>
      <c r="T83" s="89"/>
      <c r="U83" s="89"/>
      <c r="V83" s="88"/>
      <c r="W83" s="77"/>
      <c r="X83" s="89"/>
      <c r="AA83" s="229"/>
      <c r="AB83" s="229"/>
      <c r="AC83" s="229"/>
    </row>
    <row r="84" spans="1:29" s="119" customFormat="1" ht="12.75" x14ac:dyDescent="0.2">
      <c r="A84" s="119" t="s">
        <v>32</v>
      </c>
      <c r="B84" s="124"/>
      <c r="C84" s="132"/>
      <c r="D84" s="133">
        <f>C83+C82</f>
        <v>73.94</v>
      </c>
      <c r="E84" s="125"/>
      <c r="F84" s="132"/>
      <c r="G84" s="125">
        <f>F83+F82</f>
        <v>73.94</v>
      </c>
      <c r="H84" s="125"/>
      <c r="I84" s="132"/>
      <c r="J84" s="125">
        <f>I83+I82</f>
        <v>73.94</v>
      </c>
      <c r="L84" s="119" t="s">
        <v>32</v>
      </c>
      <c r="M84" s="132"/>
      <c r="N84" s="133"/>
      <c r="O84" s="125"/>
      <c r="P84" s="132"/>
      <c r="Q84" s="125">
        <f>P83+P82</f>
        <v>73.94</v>
      </c>
      <c r="R84" s="125"/>
      <c r="S84" s="132"/>
      <c r="T84" s="125">
        <f>S83+S82</f>
        <v>73.94</v>
      </c>
      <c r="U84" s="125"/>
      <c r="V84" s="127"/>
      <c r="W84" s="124"/>
      <c r="X84" s="125"/>
      <c r="AA84" s="231"/>
      <c r="AB84" s="231"/>
      <c r="AC84" s="231"/>
    </row>
    <row r="85" spans="1:29" s="113" customFormat="1" ht="12.75" x14ac:dyDescent="0.2">
      <c r="B85" s="114"/>
      <c r="C85" s="115"/>
      <c r="D85" s="114"/>
      <c r="E85" s="116"/>
      <c r="F85" s="117"/>
      <c r="G85" s="117"/>
      <c r="H85" s="116"/>
      <c r="I85" s="115"/>
      <c r="J85" s="117"/>
      <c r="M85" s="115"/>
      <c r="N85" s="114"/>
      <c r="O85" s="116"/>
      <c r="P85" s="117"/>
      <c r="Q85" s="117"/>
      <c r="R85" s="116"/>
      <c r="S85" s="115"/>
      <c r="T85" s="117"/>
      <c r="U85" s="116"/>
      <c r="V85" s="115"/>
      <c r="W85" s="114"/>
      <c r="X85" s="116"/>
      <c r="AA85" s="230"/>
      <c r="AB85" s="230"/>
      <c r="AC85" s="230"/>
    </row>
    <row r="86" spans="1:29" s="113" customFormat="1" ht="12.75" x14ac:dyDescent="0.2">
      <c r="A86" s="119" t="s">
        <v>33</v>
      </c>
      <c r="B86" s="114"/>
      <c r="C86" s="115"/>
      <c r="D86" s="134">
        <f>SUM(D81:D85)</f>
        <v>1198.94</v>
      </c>
      <c r="E86" s="116"/>
      <c r="F86" s="117"/>
      <c r="G86" s="134">
        <f>SUM(G81:G85)</f>
        <v>75.94</v>
      </c>
      <c r="H86" s="116"/>
      <c r="I86" s="115"/>
      <c r="J86" s="134">
        <f>SUM(J81:J85)</f>
        <v>696.94</v>
      </c>
      <c r="L86" s="119" t="s">
        <v>33</v>
      </c>
      <c r="M86" s="115"/>
      <c r="N86" s="134"/>
      <c r="O86" s="116"/>
      <c r="P86" s="117"/>
      <c r="Q86" s="134">
        <f>SUM(Q81:Q85)</f>
        <v>332.94</v>
      </c>
      <c r="R86" s="116"/>
      <c r="S86" s="115"/>
      <c r="T86" s="134">
        <f>SUM(T81:T85)</f>
        <v>537.94000000000005</v>
      </c>
      <c r="U86" s="116"/>
      <c r="V86" s="115"/>
      <c r="W86" s="114"/>
      <c r="X86" s="116"/>
      <c r="AA86" s="230"/>
      <c r="AB86" s="230"/>
      <c r="AC86" s="230"/>
    </row>
    <row r="87" spans="1:29" s="113" customFormat="1" ht="12.75" x14ac:dyDescent="0.2">
      <c r="B87" s="114"/>
      <c r="C87" s="115"/>
      <c r="D87" s="114"/>
      <c r="E87" s="116"/>
      <c r="F87" s="117"/>
      <c r="G87" s="117"/>
      <c r="H87" s="116"/>
      <c r="I87" s="115"/>
      <c r="J87" s="117"/>
      <c r="L87" s="114"/>
      <c r="M87" s="115"/>
      <c r="N87" s="114"/>
      <c r="O87" s="116"/>
      <c r="P87" s="117"/>
      <c r="Q87" s="117"/>
      <c r="R87" s="116"/>
      <c r="S87" s="115"/>
      <c r="T87" s="117"/>
      <c r="U87" s="116"/>
      <c r="V87" s="115"/>
      <c r="W87" s="114"/>
      <c r="X87" s="116"/>
      <c r="AA87" s="230"/>
      <c r="AB87" s="230"/>
      <c r="AC87" s="230"/>
    </row>
    <row r="88" spans="1:29" s="113" customFormat="1" x14ac:dyDescent="0.25">
      <c r="A88" s="135" t="s">
        <v>34</v>
      </c>
      <c r="B88" s="136"/>
      <c r="C88" s="137"/>
      <c r="D88" s="138">
        <f>D86+G86+J86</f>
        <v>1971.8200000000002</v>
      </c>
      <c r="E88" s="116"/>
      <c r="F88" s="525" t="s">
        <v>61</v>
      </c>
      <c r="G88" s="526"/>
      <c r="H88" s="526"/>
      <c r="I88" s="526"/>
      <c r="J88" s="527"/>
      <c r="L88" s="135" t="s">
        <v>34</v>
      </c>
      <c r="M88" s="137"/>
      <c r="N88" s="138">
        <f>Q86+T86</f>
        <v>870.88000000000011</v>
      </c>
      <c r="O88" s="116"/>
      <c r="P88" s="525" t="s">
        <v>61</v>
      </c>
      <c r="Q88" s="526"/>
      <c r="R88" s="526"/>
      <c r="S88" s="526"/>
      <c r="T88" s="527"/>
      <c r="U88" s="116"/>
      <c r="V88" s="115"/>
      <c r="W88" s="114"/>
      <c r="X88" s="116"/>
      <c r="AA88" s="230"/>
      <c r="AB88" s="230"/>
      <c r="AC88" s="230"/>
    </row>
    <row r="89" spans="1:29" s="113" customFormat="1" ht="12.75" x14ac:dyDescent="0.2">
      <c r="A89" s="139" t="s">
        <v>35</v>
      </c>
      <c r="B89" s="140"/>
      <c r="C89" s="141"/>
      <c r="D89" s="142">
        <f>ROUND(D88*0.21,2)</f>
        <v>414.08</v>
      </c>
      <c r="E89" s="116"/>
      <c r="F89" s="117"/>
      <c r="G89" s="117"/>
      <c r="H89" s="116"/>
      <c r="I89" s="115"/>
      <c r="J89" s="117"/>
      <c r="L89" s="139" t="s">
        <v>35</v>
      </c>
      <c r="M89" s="141"/>
      <c r="N89" s="142">
        <f>ROUND(N88*0.21,2)</f>
        <v>182.88</v>
      </c>
      <c r="O89" s="116"/>
      <c r="P89" s="117"/>
      <c r="Q89" s="117"/>
      <c r="R89" s="116"/>
      <c r="S89" s="115"/>
      <c r="T89" s="117"/>
      <c r="U89" s="116"/>
      <c r="V89" s="115"/>
      <c r="W89" s="114"/>
      <c r="X89" s="116"/>
      <c r="AA89" s="230"/>
      <c r="AB89" s="230"/>
      <c r="AC89" s="230"/>
    </row>
    <row r="90" spans="1:29" s="113" customFormat="1" ht="12.75" x14ac:dyDescent="0.2">
      <c r="A90" s="143" t="s">
        <v>36</v>
      </c>
      <c r="B90" s="144"/>
      <c r="C90" s="145"/>
      <c r="D90" s="146">
        <f>SUM(D88:D89)</f>
        <v>2385.9</v>
      </c>
      <c r="E90" s="116" t="s">
        <v>37</v>
      </c>
      <c r="F90" s="147">
        <f>ROUND(D90/12,2)</f>
        <v>198.83</v>
      </c>
      <c r="G90" s="117" t="s">
        <v>38</v>
      </c>
      <c r="H90" s="116"/>
      <c r="I90" s="115"/>
      <c r="J90" s="117"/>
      <c r="L90" s="143" t="s">
        <v>36</v>
      </c>
      <c r="M90" s="145"/>
      <c r="N90" s="146">
        <f>SUM(N88:N89)</f>
        <v>1053.7600000000002</v>
      </c>
      <c r="O90" s="116" t="s">
        <v>37</v>
      </c>
      <c r="P90" s="147">
        <f>ROUND(N90/12,2)</f>
        <v>87.81</v>
      </c>
      <c r="Q90" s="117" t="s">
        <v>43</v>
      </c>
      <c r="R90" s="116"/>
      <c r="S90" s="115"/>
      <c r="T90" s="117"/>
      <c r="U90" s="116"/>
      <c r="V90" s="115"/>
      <c r="W90" s="114"/>
      <c r="X90" s="116"/>
      <c r="AA90" s="230"/>
      <c r="AB90" s="230"/>
      <c r="AC90" s="230"/>
    </row>
    <row r="91" spans="1:29" s="113" customFormat="1" ht="12.75" x14ac:dyDescent="0.2">
      <c r="B91" s="114"/>
      <c r="C91" s="115"/>
      <c r="D91" s="114"/>
      <c r="E91" s="116"/>
      <c r="F91" s="117"/>
      <c r="G91" s="117"/>
      <c r="H91" s="116"/>
      <c r="I91" s="115"/>
      <c r="J91" s="117"/>
      <c r="K91" s="116"/>
      <c r="L91" s="115"/>
      <c r="N91" s="116"/>
      <c r="P91" s="117"/>
      <c r="Q91" s="117"/>
      <c r="R91" s="116"/>
      <c r="S91" s="115"/>
      <c r="T91" s="117"/>
      <c r="U91" s="116"/>
      <c r="V91" s="115"/>
      <c r="W91" s="114"/>
      <c r="X91" s="116"/>
      <c r="AA91" s="230"/>
      <c r="AB91" s="230"/>
      <c r="AC91" s="230"/>
    </row>
    <row r="92" spans="1:29" s="212" customFormat="1" ht="12.75" x14ac:dyDescent="0.2">
      <c r="A92" s="212" t="s">
        <v>28</v>
      </c>
      <c r="B92" s="203"/>
      <c r="C92" s="185">
        <f>C80</f>
        <v>9.5643000000000006E-2</v>
      </c>
      <c r="D92" s="203"/>
      <c r="E92" s="213"/>
      <c r="F92" s="185">
        <f>F80</f>
        <v>0.19434299999999999</v>
      </c>
      <c r="G92" s="214"/>
      <c r="H92" s="213"/>
      <c r="I92" s="185">
        <f>I80</f>
        <v>0.106943</v>
      </c>
      <c r="J92" s="214"/>
      <c r="L92" s="212" t="s">
        <v>40</v>
      </c>
      <c r="M92" s="215"/>
      <c r="N92" s="203"/>
      <c r="O92" s="213"/>
      <c r="P92" s="185">
        <f>P80</f>
        <v>0.19434299999999999</v>
      </c>
      <c r="Q92" s="214"/>
      <c r="R92" s="213"/>
      <c r="S92" s="185">
        <f>S80</f>
        <v>0.106943</v>
      </c>
      <c r="T92" s="214"/>
      <c r="U92" s="213"/>
      <c r="V92" s="204"/>
      <c r="W92" s="203"/>
      <c r="X92" s="213"/>
      <c r="AA92" s="232"/>
      <c r="AB92" s="232"/>
      <c r="AC92" s="232"/>
    </row>
    <row r="93" spans="1:29" s="183" customFormat="1" ht="12.75" x14ac:dyDescent="0.2">
      <c r="A93" s="183" t="s">
        <v>29</v>
      </c>
      <c r="B93" s="184"/>
      <c r="C93" s="189"/>
      <c r="D93" s="190">
        <f>ROUND(D65*C92,0)</f>
        <v>1133</v>
      </c>
      <c r="E93" s="186"/>
      <c r="F93" s="187"/>
      <c r="G93" s="190">
        <f>ROUND(MAX(0,G65)*F92,0)</f>
        <v>2</v>
      </c>
      <c r="H93" s="186"/>
      <c r="I93" s="189"/>
      <c r="J93" s="190">
        <f>ROUND(J65*I92,0)</f>
        <v>523</v>
      </c>
      <c r="L93" s="183" t="s">
        <v>29</v>
      </c>
      <c r="M93" s="189"/>
      <c r="N93" s="190"/>
      <c r="O93" s="186"/>
      <c r="P93" s="187"/>
      <c r="Q93" s="190">
        <f>ROUND(Q65*P92,0)</f>
        <v>227</v>
      </c>
      <c r="R93" s="186"/>
      <c r="S93" s="189"/>
      <c r="T93" s="190">
        <f>ROUND(T65*S92,0)</f>
        <v>411</v>
      </c>
      <c r="U93" s="186"/>
      <c r="V93" s="189"/>
      <c r="W93" s="184"/>
      <c r="X93" s="186"/>
      <c r="AA93" s="233"/>
      <c r="AB93" s="233"/>
      <c r="AC93" s="233"/>
    </row>
    <row r="94" spans="1:29" s="188" customFormat="1" ht="12.75" x14ac:dyDescent="0.2">
      <c r="A94" s="191" t="s">
        <v>30</v>
      </c>
      <c r="B94" s="192"/>
      <c r="C94" s="193">
        <v>60</v>
      </c>
      <c r="D94" s="194"/>
      <c r="E94" s="194"/>
      <c r="F94" s="193">
        <v>60</v>
      </c>
      <c r="G94" s="194"/>
      <c r="H94" s="194"/>
      <c r="I94" s="193">
        <v>60</v>
      </c>
      <c r="J94" s="194"/>
      <c r="L94" s="191" t="s">
        <v>30</v>
      </c>
      <c r="M94" s="193"/>
      <c r="N94" s="194"/>
      <c r="O94" s="194"/>
      <c r="P94" s="193">
        <v>60</v>
      </c>
      <c r="Q94" s="194"/>
      <c r="R94" s="194"/>
      <c r="S94" s="193">
        <v>60</v>
      </c>
      <c r="T94" s="194"/>
      <c r="U94" s="194"/>
      <c r="V94" s="195"/>
      <c r="W94" s="192"/>
      <c r="X94" s="194"/>
      <c r="AA94" s="234"/>
      <c r="AB94" s="234"/>
      <c r="AC94" s="234"/>
    </row>
    <row r="95" spans="1:29" s="196" customFormat="1" x14ac:dyDescent="0.25">
      <c r="A95" s="191" t="s">
        <v>31</v>
      </c>
      <c r="B95" s="14"/>
      <c r="C95" s="193">
        <v>13.94</v>
      </c>
      <c r="D95" s="21"/>
      <c r="E95" s="21"/>
      <c r="F95" s="193">
        <v>13.94</v>
      </c>
      <c r="G95" s="21"/>
      <c r="H95" s="21"/>
      <c r="I95" s="193">
        <v>13.94</v>
      </c>
      <c r="J95" s="21"/>
      <c r="L95" s="191" t="s">
        <v>31</v>
      </c>
      <c r="M95" s="193"/>
      <c r="N95" s="21"/>
      <c r="O95" s="21"/>
      <c r="P95" s="193">
        <v>13.94</v>
      </c>
      <c r="Q95" s="21"/>
      <c r="R95" s="21"/>
      <c r="S95" s="193">
        <v>13.94</v>
      </c>
      <c r="T95" s="21"/>
      <c r="U95" s="21"/>
      <c r="V95" s="197"/>
      <c r="W95" s="14"/>
      <c r="X95" s="21"/>
      <c r="AA95" s="235"/>
      <c r="AB95" s="235"/>
      <c r="AC95" s="235"/>
    </row>
    <row r="96" spans="1:29" s="183" customFormat="1" ht="12.75" x14ac:dyDescent="0.2">
      <c r="A96" s="183" t="s">
        <v>32</v>
      </c>
      <c r="B96" s="184"/>
      <c r="C96" s="198"/>
      <c r="D96" s="199">
        <f>C95+C94</f>
        <v>73.94</v>
      </c>
      <c r="E96" s="186"/>
      <c r="F96" s="198"/>
      <c r="G96" s="186">
        <f>F95+F94</f>
        <v>73.94</v>
      </c>
      <c r="H96" s="186"/>
      <c r="I96" s="198"/>
      <c r="J96" s="186">
        <f>I95+I94</f>
        <v>73.94</v>
      </c>
      <c r="L96" s="183" t="s">
        <v>32</v>
      </c>
      <c r="M96" s="198"/>
      <c r="N96" s="199"/>
      <c r="O96" s="186"/>
      <c r="P96" s="198"/>
      <c r="Q96" s="186">
        <f>P95+P94</f>
        <v>73.94</v>
      </c>
      <c r="R96" s="186"/>
      <c r="S96" s="198"/>
      <c r="T96" s="186">
        <f>S95+S94</f>
        <v>73.94</v>
      </c>
      <c r="U96" s="186"/>
      <c r="V96" s="189"/>
      <c r="W96" s="184"/>
      <c r="X96" s="186"/>
      <c r="AA96" s="233"/>
      <c r="AB96" s="233"/>
      <c r="AC96" s="233"/>
    </row>
    <row r="97" spans="1:29" s="188" customFormat="1" ht="12.75" x14ac:dyDescent="0.2">
      <c r="B97" s="192"/>
      <c r="C97" s="195"/>
      <c r="D97" s="192"/>
      <c r="E97" s="194"/>
      <c r="F97" s="200"/>
      <c r="G97" s="200"/>
      <c r="H97" s="194"/>
      <c r="I97" s="195"/>
      <c r="J97" s="200"/>
      <c r="M97" s="195"/>
      <c r="N97" s="192"/>
      <c r="O97" s="194"/>
      <c r="P97" s="200"/>
      <c r="Q97" s="200"/>
      <c r="R97" s="194"/>
      <c r="S97" s="195"/>
      <c r="T97" s="200"/>
      <c r="U97" s="194"/>
      <c r="V97" s="195"/>
      <c r="W97" s="192"/>
      <c r="X97" s="194"/>
      <c r="AA97" s="234"/>
      <c r="AB97" s="234"/>
      <c r="AC97" s="234"/>
    </row>
    <row r="98" spans="1:29" s="188" customFormat="1" ht="12.75" x14ac:dyDescent="0.2">
      <c r="A98" s="183" t="s">
        <v>33</v>
      </c>
      <c r="B98" s="192"/>
      <c r="C98" s="195"/>
      <c r="D98" s="201">
        <f>SUM(D93:D97)</f>
        <v>1206.94</v>
      </c>
      <c r="E98" s="194"/>
      <c r="F98" s="200"/>
      <c r="G98" s="201">
        <f>SUM(G93:G97)</f>
        <v>75.94</v>
      </c>
      <c r="H98" s="194"/>
      <c r="I98" s="195"/>
      <c r="J98" s="201">
        <f>SUM(J93:J97)</f>
        <v>596.94000000000005</v>
      </c>
      <c r="L98" s="183" t="s">
        <v>33</v>
      </c>
      <c r="M98" s="195"/>
      <c r="N98" s="201"/>
      <c r="O98" s="194"/>
      <c r="P98" s="200"/>
      <c r="Q98" s="201">
        <f>SUM(Q93:Q97)</f>
        <v>300.94</v>
      </c>
      <c r="R98" s="194"/>
      <c r="S98" s="195"/>
      <c r="T98" s="201">
        <f>SUM(T93:T97)</f>
        <v>484.94</v>
      </c>
      <c r="U98" s="194"/>
      <c r="V98" s="195"/>
      <c r="W98" s="192"/>
      <c r="X98" s="194"/>
      <c r="AA98" s="234"/>
      <c r="AB98" s="234"/>
      <c r="AC98" s="234"/>
    </row>
    <row r="99" spans="1:29" s="188" customFormat="1" ht="12.75" x14ac:dyDescent="0.2">
      <c r="B99" s="192"/>
      <c r="C99" s="195"/>
      <c r="D99" s="192"/>
      <c r="E99" s="194"/>
      <c r="F99" s="200"/>
      <c r="G99" s="200"/>
      <c r="H99" s="194"/>
      <c r="I99" s="195"/>
      <c r="J99" s="200"/>
      <c r="L99" s="192"/>
      <c r="M99" s="195"/>
      <c r="N99" s="192"/>
      <c r="O99" s="194"/>
      <c r="P99" s="200"/>
      <c r="Q99" s="200"/>
      <c r="R99" s="194"/>
      <c r="S99" s="195"/>
      <c r="T99" s="200"/>
      <c r="U99" s="194"/>
      <c r="V99" s="195"/>
      <c r="W99" s="192"/>
      <c r="X99" s="194"/>
      <c r="AA99" s="234"/>
      <c r="AB99" s="234"/>
      <c r="AC99" s="234"/>
    </row>
    <row r="100" spans="1:29" s="188" customFormat="1" x14ac:dyDescent="0.25">
      <c r="A100" s="202" t="s">
        <v>34</v>
      </c>
      <c r="B100" s="203"/>
      <c r="C100" s="204"/>
      <c r="D100" s="205">
        <f>D98+G98+J98</f>
        <v>1879.8200000000002</v>
      </c>
      <c r="E100" s="194"/>
      <c r="F100" s="522" t="s">
        <v>60</v>
      </c>
      <c r="G100" s="523"/>
      <c r="H100" s="523"/>
      <c r="I100" s="523"/>
      <c r="J100" s="524"/>
      <c r="L100" s="202" t="s">
        <v>34</v>
      </c>
      <c r="M100" s="204"/>
      <c r="N100" s="205">
        <f>Q98+T98</f>
        <v>785.88</v>
      </c>
      <c r="O100" s="194"/>
      <c r="P100" s="522" t="s">
        <v>60</v>
      </c>
      <c r="Q100" s="523"/>
      <c r="R100" s="523"/>
      <c r="S100" s="523"/>
      <c r="T100" s="524"/>
      <c r="U100" s="194"/>
      <c r="V100" s="195"/>
      <c r="W100" s="192"/>
      <c r="X100" s="194"/>
      <c r="AA100" s="234"/>
      <c r="AB100" s="234"/>
      <c r="AC100" s="234"/>
    </row>
    <row r="101" spans="1:29" s="188" customFormat="1" ht="12.75" x14ac:dyDescent="0.2">
      <c r="A101" s="206" t="s">
        <v>35</v>
      </c>
      <c r="B101" s="184"/>
      <c r="C101" s="189"/>
      <c r="D101" s="207">
        <f>ROUND(D100*0.21,2)</f>
        <v>394.76</v>
      </c>
      <c r="E101" s="194"/>
      <c r="F101" s="200"/>
      <c r="G101" s="200"/>
      <c r="H101" s="194"/>
      <c r="I101" s="195"/>
      <c r="J101" s="200"/>
      <c r="L101" s="206" t="s">
        <v>35</v>
      </c>
      <c r="M101" s="189"/>
      <c r="N101" s="207">
        <f>ROUND(N100*0.21,2)</f>
        <v>165.03</v>
      </c>
      <c r="O101" s="194"/>
      <c r="P101" s="200"/>
      <c r="Q101" s="200"/>
      <c r="R101" s="194"/>
      <c r="S101" s="195"/>
      <c r="T101" s="200"/>
      <c r="U101" s="194"/>
      <c r="V101" s="195"/>
      <c r="W101" s="192"/>
      <c r="X101" s="194"/>
      <c r="AA101" s="234"/>
      <c r="AB101" s="234"/>
      <c r="AC101" s="234"/>
    </row>
    <row r="102" spans="1:29" s="220" customFormat="1" ht="12.75" x14ac:dyDescent="0.2">
      <c r="A102" s="208" t="s">
        <v>36</v>
      </c>
      <c r="B102" s="209"/>
      <c r="C102" s="210"/>
      <c r="D102" s="211">
        <f>SUM(D100:D101)</f>
        <v>2274.58</v>
      </c>
      <c r="E102" s="216" t="s">
        <v>37</v>
      </c>
      <c r="F102" s="217">
        <f>ROUND(D102/12,2)</f>
        <v>189.55</v>
      </c>
      <c r="G102" s="218" t="s">
        <v>38</v>
      </c>
      <c r="H102" s="216"/>
      <c r="I102" s="219"/>
      <c r="J102" s="218"/>
      <c r="L102" s="208" t="s">
        <v>36</v>
      </c>
      <c r="M102" s="210"/>
      <c r="N102" s="211">
        <f>SUM(N100:N101)</f>
        <v>950.91</v>
      </c>
      <c r="O102" s="216" t="s">
        <v>37</v>
      </c>
      <c r="P102" s="217">
        <f>ROUND(N102/12,2)</f>
        <v>79.239999999999995</v>
      </c>
      <c r="Q102" s="218" t="s">
        <v>43</v>
      </c>
      <c r="R102" s="216"/>
      <c r="S102" s="219"/>
      <c r="T102" s="218"/>
      <c r="U102" s="216"/>
      <c r="V102" s="219"/>
      <c r="W102" s="221"/>
      <c r="X102" s="216"/>
      <c r="AA102" s="236"/>
      <c r="AB102" s="236"/>
      <c r="AC102" s="236"/>
    </row>
    <row r="103" spans="1:29" s="79" customFormat="1" x14ac:dyDescent="0.25">
      <c r="B103" s="77"/>
      <c r="C103" s="88"/>
      <c r="D103" s="77"/>
      <c r="E103" s="89"/>
      <c r="F103" s="90"/>
      <c r="G103" s="78"/>
      <c r="I103" s="312">
        <v>213.02</v>
      </c>
      <c r="J103" s="313"/>
      <c r="K103" s="89"/>
      <c r="L103" s="312"/>
      <c r="M103" s="312"/>
      <c r="N103" s="89"/>
      <c r="O103" s="312"/>
      <c r="P103" s="314"/>
      <c r="Q103" s="313"/>
      <c r="R103" s="315" t="s">
        <v>98</v>
      </c>
      <c r="S103" s="312">
        <v>87.36</v>
      </c>
      <c r="T103" s="78"/>
      <c r="U103" s="89"/>
      <c r="V103" s="88"/>
      <c r="W103" s="77"/>
      <c r="X103" s="89"/>
      <c r="AA103" s="229"/>
      <c r="AB103" s="229"/>
      <c r="AC103" s="229"/>
    </row>
    <row r="104" spans="1:29" s="79" customFormat="1" x14ac:dyDescent="0.25">
      <c r="A104" s="91">
        <v>40427</v>
      </c>
      <c r="B104" s="77"/>
      <c r="C104" s="88"/>
      <c r="D104" s="77"/>
      <c r="E104" s="89"/>
      <c r="F104" s="90"/>
      <c r="G104" s="78"/>
      <c r="I104" s="312">
        <v>-185.98</v>
      </c>
      <c r="J104" s="313"/>
      <c r="K104" s="89"/>
      <c r="L104" s="312"/>
      <c r="M104" s="312"/>
      <c r="N104" s="89"/>
      <c r="O104" s="312"/>
      <c r="P104" s="314"/>
      <c r="Q104" s="313"/>
      <c r="R104" s="315" t="s">
        <v>99</v>
      </c>
      <c r="S104" s="312">
        <v>-76.790000000000006</v>
      </c>
      <c r="T104" s="78"/>
      <c r="U104" s="89"/>
      <c r="V104" s="88"/>
      <c r="W104" s="77"/>
      <c r="X104" s="89"/>
      <c r="AA104" s="229"/>
      <c r="AB104" s="229"/>
      <c r="AC104" s="229"/>
    </row>
    <row r="105" spans="1:29" s="79" customFormat="1" x14ac:dyDescent="0.25">
      <c r="A105" s="91">
        <v>40434</v>
      </c>
      <c r="B105" s="77"/>
      <c r="C105" s="88"/>
      <c r="D105" s="77"/>
      <c r="E105" s="89"/>
      <c r="F105" s="90"/>
      <c r="G105" s="78"/>
      <c r="H105" s="89"/>
      <c r="I105" s="316">
        <f>SUM(I103:I104)</f>
        <v>27.04000000000002</v>
      </c>
      <c r="J105" s="313" t="s">
        <v>97</v>
      </c>
      <c r="K105" s="89"/>
      <c r="L105" s="312"/>
      <c r="M105" s="312"/>
      <c r="N105" s="89"/>
      <c r="O105" s="312"/>
      <c r="P105" s="314"/>
      <c r="Q105" s="313"/>
      <c r="R105" s="89"/>
      <c r="S105" s="316">
        <f>SUM(S103:S104)</f>
        <v>10.569999999999993</v>
      </c>
      <c r="T105" s="78" t="s">
        <v>97</v>
      </c>
      <c r="U105" s="89"/>
      <c r="V105" s="88"/>
      <c r="W105" s="77"/>
      <c r="X105" s="89"/>
      <c r="AA105" s="229"/>
      <c r="AB105" s="229"/>
      <c r="AC105" s="229"/>
    </row>
    <row r="106" spans="1:29" s="79" customFormat="1" x14ac:dyDescent="0.25">
      <c r="A106" s="91">
        <v>40441</v>
      </c>
      <c r="B106" s="77"/>
      <c r="C106" s="88"/>
      <c r="D106" s="77"/>
      <c r="E106" s="89"/>
      <c r="F106" s="90"/>
      <c r="G106" s="78"/>
      <c r="H106" s="89"/>
      <c r="I106" s="88"/>
      <c r="J106" s="78"/>
      <c r="K106" s="89"/>
      <c r="L106" s="88"/>
      <c r="N106" s="89"/>
      <c r="P106" s="90"/>
      <c r="Q106" s="78"/>
      <c r="R106" s="89"/>
      <c r="S106" s="88"/>
      <c r="T106" s="78"/>
      <c r="U106" s="89"/>
      <c r="V106" s="88"/>
      <c r="W106" s="77"/>
      <c r="X106" s="89"/>
      <c r="AA106" s="229"/>
      <c r="AB106" s="229"/>
      <c r="AC106" s="229"/>
    </row>
    <row r="107" spans="1:29" s="79" customFormat="1" x14ac:dyDescent="0.25">
      <c r="A107" s="91">
        <v>40448</v>
      </c>
      <c r="B107" s="77"/>
      <c r="C107" s="88"/>
      <c r="D107" s="77"/>
      <c r="E107" s="89"/>
      <c r="F107" s="90"/>
      <c r="G107" s="78"/>
      <c r="H107" s="89"/>
      <c r="I107" s="88"/>
      <c r="J107" s="78"/>
      <c r="K107" s="89"/>
      <c r="L107" s="88"/>
      <c r="N107" s="89"/>
      <c r="P107" s="90"/>
      <c r="Q107" s="78"/>
      <c r="R107" s="89"/>
      <c r="S107" s="88"/>
      <c r="T107" s="78"/>
      <c r="U107" s="89"/>
      <c r="V107" s="88"/>
      <c r="W107" s="77"/>
      <c r="X107" s="89"/>
      <c r="AA107" s="229"/>
      <c r="AB107" s="229"/>
      <c r="AC107" s="229"/>
    </row>
    <row r="108" spans="1:29" s="79" customFormat="1" x14ac:dyDescent="0.25">
      <c r="A108" s="91">
        <v>40455</v>
      </c>
      <c r="B108" s="77"/>
      <c r="C108" s="88"/>
      <c r="D108" s="77"/>
      <c r="E108" s="89"/>
      <c r="F108" s="90"/>
      <c r="G108" s="78"/>
      <c r="H108" s="89"/>
      <c r="I108" s="88"/>
      <c r="J108" s="78"/>
      <c r="K108" s="89"/>
      <c r="L108" s="88"/>
      <c r="N108" s="89"/>
      <c r="P108" s="90"/>
      <c r="Q108" s="78"/>
      <c r="R108" s="89"/>
      <c r="S108" s="88"/>
      <c r="T108" s="78"/>
      <c r="U108" s="89"/>
      <c r="V108" s="88"/>
      <c r="W108" s="77"/>
      <c r="X108" s="89"/>
      <c r="AA108" s="229"/>
      <c r="AB108" s="229"/>
      <c r="AC108" s="229"/>
    </row>
    <row r="109" spans="1:29" s="79" customFormat="1" x14ac:dyDescent="0.25">
      <c r="A109" s="91">
        <v>40462</v>
      </c>
      <c r="B109" s="77"/>
      <c r="C109" s="88"/>
      <c r="D109" s="77"/>
      <c r="E109" s="89"/>
      <c r="F109" s="90"/>
      <c r="G109" s="78"/>
      <c r="H109" s="89"/>
      <c r="I109" s="88"/>
      <c r="J109" s="78"/>
      <c r="K109" s="89"/>
      <c r="L109" s="88"/>
      <c r="N109" s="89"/>
      <c r="P109" s="90"/>
      <c r="Q109" s="78"/>
      <c r="R109" s="89"/>
      <c r="S109" s="88"/>
      <c r="T109" s="78"/>
      <c r="U109" s="89"/>
      <c r="V109" s="88"/>
      <c r="W109" s="77"/>
      <c r="X109" s="89"/>
      <c r="AA109" s="229"/>
      <c r="AB109" s="229"/>
      <c r="AC109" s="229"/>
    </row>
    <row r="110" spans="1:29" s="79" customFormat="1" x14ac:dyDescent="0.25">
      <c r="A110" s="91">
        <v>40469</v>
      </c>
      <c r="B110" s="77"/>
      <c r="C110" s="88"/>
      <c r="D110" s="77"/>
      <c r="E110" s="89"/>
      <c r="F110" s="90"/>
      <c r="G110" s="78"/>
      <c r="H110" s="89"/>
      <c r="I110" s="88"/>
      <c r="J110" s="78"/>
      <c r="K110" s="89"/>
      <c r="L110" s="88"/>
      <c r="N110" s="89"/>
      <c r="P110" s="90"/>
      <c r="Q110" s="78"/>
      <c r="R110" s="89"/>
      <c r="S110" s="88"/>
      <c r="T110" s="78"/>
      <c r="U110" s="89"/>
      <c r="V110" s="88"/>
      <c r="W110" s="77"/>
      <c r="X110" s="89"/>
      <c r="AA110" s="229"/>
      <c r="AB110" s="229"/>
      <c r="AC110" s="229"/>
    </row>
    <row r="111" spans="1:29" s="79" customFormat="1" x14ac:dyDescent="0.25">
      <c r="A111" s="91">
        <v>40476</v>
      </c>
      <c r="B111" s="77"/>
      <c r="C111" s="88"/>
      <c r="D111" s="77"/>
      <c r="E111" s="89"/>
      <c r="F111" s="90"/>
      <c r="G111" s="78"/>
      <c r="H111" s="89"/>
      <c r="I111" s="88"/>
      <c r="J111" s="78"/>
      <c r="K111" s="89"/>
      <c r="L111" s="88"/>
      <c r="N111" s="89"/>
      <c r="P111" s="90"/>
      <c r="Q111" s="78"/>
      <c r="R111" s="89"/>
      <c r="S111" s="88"/>
      <c r="T111" s="78"/>
      <c r="U111" s="89"/>
      <c r="V111" s="88"/>
      <c r="W111" s="77"/>
      <c r="X111" s="89"/>
      <c r="AA111" s="229"/>
      <c r="AB111" s="229"/>
      <c r="AC111" s="229"/>
    </row>
    <row r="112" spans="1:29" s="79" customFormat="1" x14ac:dyDescent="0.25">
      <c r="A112" s="91">
        <v>40483</v>
      </c>
      <c r="B112" s="77"/>
      <c r="C112" s="88"/>
      <c r="D112" s="77"/>
      <c r="E112" s="89"/>
      <c r="F112" s="90"/>
      <c r="G112" s="78"/>
      <c r="H112" s="89"/>
      <c r="I112" s="88"/>
      <c r="J112" s="78"/>
      <c r="K112" s="89"/>
      <c r="L112" s="88"/>
      <c r="N112" s="89"/>
      <c r="P112" s="90"/>
      <c r="Q112" s="78"/>
      <c r="R112" s="89"/>
      <c r="S112" s="88"/>
      <c r="T112" s="78"/>
      <c r="U112" s="89"/>
      <c r="V112" s="88"/>
      <c r="W112" s="77"/>
      <c r="X112" s="89"/>
      <c r="AA112" s="229"/>
      <c r="AB112" s="229"/>
      <c r="AC112" s="229"/>
    </row>
    <row r="113" spans="1:29" s="79" customFormat="1" x14ac:dyDescent="0.25">
      <c r="A113" s="91">
        <v>40490</v>
      </c>
      <c r="B113" s="77"/>
      <c r="C113" s="88"/>
      <c r="D113" s="77"/>
      <c r="E113" s="89"/>
      <c r="F113" s="90"/>
      <c r="G113" s="78"/>
      <c r="H113" s="89"/>
      <c r="I113" s="88"/>
      <c r="J113" s="78"/>
      <c r="K113" s="89"/>
      <c r="L113" s="88"/>
      <c r="N113" s="89"/>
      <c r="P113" s="90"/>
      <c r="Q113" s="78"/>
      <c r="R113" s="89"/>
      <c r="S113" s="88"/>
      <c r="T113" s="78"/>
      <c r="U113" s="89"/>
      <c r="V113" s="88"/>
      <c r="W113" s="77"/>
      <c r="X113" s="89"/>
      <c r="AA113" s="229"/>
      <c r="AB113" s="229"/>
      <c r="AC113" s="229"/>
    </row>
    <row r="114" spans="1:29" s="79" customFormat="1" x14ac:dyDescent="0.25">
      <c r="A114" s="91">
        <v>40497</v>
      </c>
      <c r="B114" s="77"/>
      <c r="C114" s="88"/>
      <c r="D114" s="77"/>
      <c r="E114" s="89"/>
      <c r="F114" s="90"/>
      <c r="G114" s="78"/>
      <c r="H114" s="89"/>
      <c r="I114" s="88"/>
      <c r="J114" s="78"/>
      <c r="K114" s="89"/>
      <c r="L114" s="88"/>
      <c r="N114" s="89"/>
      <c r="P114" s="90"/>
      <c r="Q114" s="78"/>
      <c r="R114" s="89"/>
      <c r="S114" s="88"/>
      <c r="T114" s="78"/>
      <c r="U114" s="89"/>
      <c r="V114" s="88"/>
      <c r="W114" s="77"/>
      <c r="X114" s="89"/>
      <c r="AA114" s="229"/>
      <c r="AB114" s="229"/>
      <c r="AC114" s="229"/>
    </row>
    <row r="115" spans="1:29" s="79" customFormat="1" x14ac:dyDescent="0.25">
      <c r="A115" s="91">
        <v>40504</v>
      </c>
      <c r="B115" s="77"/>
      <c r="C115" s="88"/>
      <c r="D115" s="77"/>
      <c r="E115" s="89"/>
      <c r="F115" s="90"/>
      <c r="G115" s="78"/>
      <c r="H115" s="89"/>
      <c r="I115" s="88"/>
      <c r="J115" s="78"/>
      <c r="K115" s="89"/>
      <c r="L115" s="88"/>
      <c r="N115" s="89"/>
      <c r="P115" s="90"/>
      <c r="Q115" s="78"/>
      <c r="R115" s="89"/>
      <c r="S115" s="88"/>
      <c r="T115" s="78"/>
      <c r="U115" s="89"/>
      <c r="V115" s="88"/>
      <c r="W115" s="77"/>
      <c r="X115" s="89"/>
      <c r="AA115" s="229"/>
      <c r="AB115" s="229"/>
      <c r="AC115" s="229"/>
    </row>
    <row r="116" spans="1:29" s="79" customFormat="1" x14ac:dyDescent="0.25">
      <c r="A116" s="91">
        <v>40511</v>
      </c>
      <c r="B116" s="77"/>
      <c r="C116" s="88"/>
      <c r="D116" s="77"/>
      <c r="E116" s="89"/>
      <c r="F116" s="90"/>
      <c r="G116" s="78"/>
      <c r="H116" s="89"/>
      <c r="I116" s="88"/>
      <c r="J116" s="78"/>
      <c r="K116" s="89"/>
      <c r="L116" s="88"/>
      <c r="N116" s="89"/>
      <c r="P116" s="90"/>
      <c r="Q116" s="78"/>
      <c r="R116" s="89"/>
      <c r="S116" s="88"/>
      <c r="T116" s="78"/>
      <c r="U116" s="89"/>
      <c r="V116" s="88"/>
      <c r="W116" s="77"/>
      <c r="X116" s="89"/>
      <c r="AA116" s="229"/>
      <c r="AB116" s="229"/>
      <c r="AC116" s="229"/>
    </row>
    <row r="117" spans="1:29" s="79" customFormat="1" x14ac:dyDescent="0.25">
      <c r="A117" s="91">
        <v>40518</v>
      </c>
      <c r="B117" s="77"/>
      <c r="C117" s="88"/>
      <c r="D117" s="77"/>
      <c r="E117" s="89"/>
      <c r="F117" s="90"/>
      <c r="G117" s="78"/>
      <c r="H117" s="89"/>
      <c r="I117" s="88"/>
      <c r="J117" s="78"/>
      <c r="K117" s="89"/>
      <c r="L117" s="88"/>
      <c r="N117" s="89"/>
      <c r="P117" s="90"/>
      <c r="Q117" s="78"/>
      <c r="R117" s="89"/>
      <c r="S117" s="88"/>
      <c r="T117" s="78"/>
      <c r="U117" s="89"/>
      <c r="V117" s="88"/>
      <c r="W117" s="77"/>
      <c r="X117" s="89"/>
      <c r="AA117" s="229"/>
      <c r="AB117" s="229"/>
      <c r="AC117" s="229"/>
    </row>
    <row r="118" spans="1:29" s="79" customFormat="1" x14ac:dyDescent="0.25">
      <c r="A118" s="91">
        <v>40525</v>
      </c>
      <c r="B118" s="77"/>
      <c r="C118" s="88"/>
      <c r="D118" s="77"/>
      <c r="E118" s="89"/>
      <c r="F118" s="90"/>
      <c r="G118" s="78"/>
      <c r="H118" s="89"/>
      <c r="I118" s="88"/>
      <c r="J118" s="78"/>
      <c r="K118" s="89"/>
      <c r="L118" s="88"/>
      <c r="N118" s="89"/>
      <c r="P118" s="90"/>
      <c r="Q118" s="78"/>
      <c r="R118" s="89"/>
      <c r="S118" s="88"/>
      <c r="T118" s="78"/>
      <c r="U118" s="89"/>
      <c r="V118" s="88"/>
      <c r="W118" s="77"/>
      <c r="X118" s="89"/>
      <c r="AA118" s="229"/>
      <c r="AB118" s="229"/>
      <c r="AC118" s="229"/>
    </row>
    <row r="119" spans="1:29" s="79" customFormat="1" x14ac:dyDescent="0.25">
      <c r="A119" s="91">
        <v>40532</v>
      </c>
      <c r="B119" s="77"/>
      <c r="C119" s="88"/>
      <c r="D119" s="77"/>
      <c r="E119" s="89"/>
      <c r="F119" s="90"/>
      <c r="G119" s="78"/>
      <c r="H119" s="89"/>
      <c r="I119" s="88"/>
      <c r="J119" s="78"/>
      <c r="K119" s="89"/>
      <c r="L119" s="88"/>
      <c r="N119" s="89"/>
      <c r="P119" s="90"/>
      <c r="Q119" s="78"/>
      <c r="R119" s="89"/>
      <c r="S119" s="88"/>
      <c r="T119" s="78"/>
      <c r="U119" s="89"/>
      <c r="V119" s="88"/>
      <c r="W119" s="77"/>
      <c r="X119" s="89"/>
      <c r="AA119" s="229"/>
      <c r="AB119" s="229"/>
      <c r="AC119" s="229"/>
    </row>
    <row r="120" spans="1:29" s="79" customFormat="1" x14ac:dyDescent="0.25">
      <c r="A120" s="91">
        <v>40539</v>
      </c>
      <c r="B120" s="77"/>
      <c r="C120" s="88"/>
      <c r="D120" s="77"/>
      <c r="E120" s="89"/>
      <c r="F120" s="90"/>
      <c r="G120" s="78"/>
      <c r="H120" s="89"/>
      <c r="I120" s="88"/>
      <c r="J120" s="78"/>
      <c r="K120" s="89"/>
      <c r="L120" s="88"/>
      <c r="N120" s="89"/>
      <c r="P120" s="90"/>
      <c r="Q120" s="78"/>
      <c r="R120" s="89"/>
      <c r="S120" s="88"/>
      <c r="T120" s="78"/>
      <c r="U120" s="89"/>
      <c r="V120" s="88"/>
      <c r="W120" s="77"/>
      <c r="X120" s="89"/>
      <c r="AA120" s="229"/>
      <c r="AB120" s="229"/>
      <c r="AC120" s="229"/>
    </row>
    <row r="121" spans="1:29" s="79" customFormat="1" x14ac:dyDescent="0.25">
      <c r="A121" s="91">
        <v>40546</v>
      </c>
      <c r="B121" s="77"/>
      <c r="C121" s="88"/>
      <c r="D121" s="77"/>
      <c r="E121" s="89"/>
      <c r="F121" s="90"/>
      <c r="G121" s="78"/>
      <c r="H121" s="89"/>
      <c r="I121" s="88"/>
      <c r="J121" s="78"/>
      <c r="K121" s="89"/>
      <c r="L121" s="88"/>
      <c r="N121" s="89"/>
      <c r="P121" s="90"/>
      <c r="Q121" s="78"/>
      <c r="R121" s="89"/>
      <c r="S121" s="88"/>
      <c r="T121" s="78"/>
      <c r="U121" s="89"/>
      <c r="V121" s="88"/>
      <c r="W121" s="77"/>
      <c r="X121" s="89"/>
      <c r="AA121" s="229"/>
      <c r="AB121" s="229"/>
      <c r="AC121" s="229"/>
    </row>
    <row r="122" spans="1:29" s="79" customFormat="1" x14ac:dyDescent="0.25">
      <c r="A122" s="91">
        <v>40553</v>
      </c>
      <c r="B122" s="77"/>
      <c r="C122" s="88"/>
      <c r="D122" s="77"/>
      <c r="E122" s="89"/>
      <c r="F122" s="90"/>
      <c r="G122" s="78"/>
      <c r="H122" s="89"/>
      <c r="I122" s="88"/>
      <c r="J122" s="78"/>
      <c r="K122" s="89"/>
      <c r="L122" s="88"/>
      <c r="N122" s="89"/>
      <c r="P122" s="90"/>
      <c r="Q122" s="78"/>
      <c r="R122" s="89"/>
      <c r="S122" s="88"/>
      <c r="T122" s="78"/>
      <c r="U122" s="89"/>
      <c r="V122" s="88"/>
      <c r="W122" s="77"/>
      <c r="X122" s="89"/>
      <c r="AA122" s="229"/>
      <c r="AB122" s="229"/>
      <c r="AC122" s="229"/>
    </row>
    <row r="123" spans="1:29" s="79" customFormat="1" x14ac:dyDescent="0.25">
      <c r="A123" s="91">
        <v>40560</v>
      </c>
      <c r="B123" s="77"/>
      <c r="C123" s="88"/>
      <c r="D123" s="77"/>
      <c r="E123" s="89"/>
      <c r="F123" s="90"/>
      <c r="G123" s="78"/>
      <c r="H123" s="89"/>
      <c r="I123" s="88"/>
      <c r="J123" s="78"/>
      <c r="K123" s="89"/>
      <c r="L123" s="88"/>
      <c r="N123" s="89"/>
      <c r="P123" s="90"/>
      <c r="Q123" s="78"/>
      <c r="R123" s="89"/>
      <c r="S123" s="88"/>
      <c r="T123" s="78"/>
      <c r="U123" s="89"/>
      <c r="V123" s="88"/>
      <c r="W123" s="77"/>
      <c r="X123" s="89"/>
      <c r="AA123" s="229"/>
      <c r="AB123" s="229"/>
      <c r="AC123" s="229"/>
    </row>
    <row r="124" spans="1:29" s="79" customFormat="1" x14ac:dyDescent="0.25">
      <c r="A124" s="91">
        <v>40567</v>
      </c>
      <c r="B124" s="77"/>
      <c r="C124" s="88"/>
      <c r="D124" s="77"/>
      <c r="E124" s="89"/>
      <c r="F124" s="90"/>
      <c r="G124" s="78"/>
      <c r="H124" s="89"/>
      <c r="I124" s="88"/>
      <c r="J124" s="78"/>
      <c r="K124" s="89"/>
      <c r="L124" s="88"/>
      <c r="N124" s="89"/>
      <c r="P124" s="90"/>
      <c r="Q124" s="78"/>
      <c r="R124" s="89"/>
      <c r="S124" s="88"/>
      <c r="T124" s="78"/>
      <c r="U124" s="89"/>
      <c r="V124" s="88"/>
      <c r="W124" s="77"/>
      <c r="X124" s="89"/>
      <c r="AA124" s="229"/>
      <c r="AB124" s="229"/>
      <c r="AC124" s="229"/>
    </row>
    <row r="125" spans="1:29" s="79" customFormat="1" x14ac:dyDescent="0.25">
      <c r="A125" s="91">
        <v>40574</v>
      </c>
      <c r="B125" s="77"/>
      <c r="C125" s="88"/>
      <c r="D125" s="77"/>
      <c r="E125" s="89"/>
      <c r="F125" s="90"/>
      <c r="G125" s="78"/>
      <c r="H125" s="89"/>
      <c r="I125" s="88"/>
      <c r="J125" s="78"/>
      <c r="K125" s="89"/>
      <c r="L125" s="88"/>
      <c r="N125" s="89"/>
      <c r="P125" s="90"/>
      <c r="Q125" s="78"/>
      <c r="R125" s="89"/>
      <c r="S125" s="88"/>
      <c r="T125" s="78"/>
      <c r="U125" s="89"/>
      <c r="V125" s="88"/>
      <c r="W125" s="77"/>
      <c r="X125" s="89"/>
      <c r="AA125" s="229"/>
      <c r="AB125" s="229"/>
      <c r="AC125" s="229"/>
    </row>
    <row r="126" spans="1:29" s="79" customFormat="1" x14ac:dyDescent="0.25">
      <c r="A126" s="91">
        <v>40581</v>
      </c>
      <c r="B126" s="77"/>
      <c r="C126" s="88"/>
      <c r="D126" s="77"/>
      <c r="E126" s="89"/>
      <c r="F126" s="90"/>
      <c r="G126" s="78"/>
      <c r="H126" s="89"/>
      <c r="I126" s="88"/>
      <c r="J126" s="78"/>
      <c r="K126" s="89"/>
      <c r="L126" s="88"/>
      <c r="N126" s="89"/>
      <c r="P126" s="90"/>
      <c r="Q126" s="78"/>
      <c r="R126" s="89"/>
      <c r="S126" s="88"/>
      <c r="T126" s="78"/>
      <c r="U126" s="89"/>
      <c r="V126" s="88"/>
      <c r="W126" s="77"/>
      <c r="X126" s="89"/>
      <c r="AA126" s="229"/>
      <c r="AB126" s="229"/>
      <c r="AC126" s="229"/>
    </row>
    <row r="127" spans="1:29" s="79" customFormat="1" x14ac:dyDescent="0.25">
      <c r="A127" s="91">
        <v>40588</v>
      </c>
      <c r="B127" s="77"/>
      <c r="C127" s="88"/>
      <c r="D127" s="77"/>
      <c r="E127" s="89"/>
      <c r="F127" s="90"/>
      <c r="G127" s="78"/>
      <c r="H127" s="89"/>
      <c r="I127" s="88"/>
      <c r="J127" s="78"/>
      <c r="K127" s="89"/>
      <c r="L127" s="88"/>
      <c r="N127" s="89"/>
      <c r="P127" s="90"/>
      <c r="Q127" s="78"/>
      <c r="R127" s="89"/>
      <c r="S127" s="88"/>
      <c r="T127" s="78"/>
      <c r="U127" s="89"/>
      <c r="V127" s="88"/>
      <c r="W127" s="77"/>
      <c r="X127" s="89"/>
      <c r="AA127" s="229"/>
      <c r="AB127" s="229"/>
      <c r="AC127" s="229"/>
    </row>
    <row r="128" spans="1:29" s="79" customFormat="1" x14ac:dyDescent="0.25">
      <c r="A128" s="91">
        <v>40595</v>
      </c>
      <c r="B128" s="77"/>
      <c r="C128" s="88"/>
      <c r="D128" s="77"/>
      <c r="E128" s="89"/>
      <c r="F128" s="90"/>
      <c r="G128" s="78"/>
      <c r="H128" s="89"/>
      <c r="I128" s="88"/>
      <c r="J128" s="78"/>
      <c r="K128" s="89"/>
      <c r="L128" s="88"/>
      <c r="N128" s="89"/>
      <c r="P128" s="90"/>
      <c r="Q128" s="78"/>
      <c r="R128" s="89"/>
      <c r="S128" s="88"/>
      <c r="T128" s="78"/>
      <c r="U128" s="89"/>
      <c r="V128" s="88"/>
      <c r="W128" s="77"/>
      <c r="X128" s="89"/>
      <c r="AA128" s="229"/>
      <c r="AB128" s="229"/>
      <c r="AC128" s="229"/>
    </row>
    <row r="129" spans="1:29" s="79" customFormat="1" x14ac:dyDescent="0.25">
      <c r="A129" s="91">
        <v>40602</v>
      </c>
      <c r="B129" s="77"/>
      <c r="C129" s="88"/>
      <c r="D129" s="77"/>
      <c r="E129" s="89"/>
      <c r="F129" s="90"/>
      <c r="G129" s="78"/>
      <c r="H129" s="89"/>
      <c r="I129" s="88"/>
      <c r="J129" s="78"/>
      <c r="K129" s="89"/>
      <c r="L129" s="88"/>
      <c r="N129" s="89"/>
      <c r="P129" s="90"/>
      <c r="Q129" s="78"/>
      <c r="R129" s="89"/>
      <c r="S129" s="88"/>
      <c r="T129" s="78"/>
      <c r="U129" s="89"/>
      <c r="V129" s="88"/>
      <c r="W129" s="77"/>
      <c r="X129" s="89"/>
      <c r="AA129" s="229"/>
      <c r="AB129" s="229"/>
      <c r="AC129" s="229"/>
    </row>
    <row r="130" spans="1:29" s="79" customFormat="1" x14ac:dyDescent="0.25">
      <c r="A130" s="91">
        <v>40609</v>
      </c>
      <c r="B130" s="77"/>
      <c r="C130" s="88"/>
      <c r="D130" s="77"/>
      <c r="E130" s="89"/>
      <c r="F130" s="90"/>
      <c r="G130" s="78"/>
      <c r="H130" s="89"/>
      <c r="I130" s="88"/>
      <c r="J130" s="78"/>
      <c r="K130" s="89"/>
      <c r="L130" s="88"/>
      <c r="N130" s="89"/>
      <c r="P130" s="90"/>
      <c r="Q130" s="78"/>
      <c r="R130" s="89"/>
      <c r="S130" s="88"/>
      <c r="T130" s="78"/>
      <c r="U130" s="89"/>
      <c r="V130" s="88"/>
      <c r="W130" s="77"/>
      <c r="X130" s="89"/>
      <c r="AA130" s="229"/>
      <c r="AB130" s="229"/>
      <c r="AC130" s="229"/>
    </row>
    <row r="131" spans="1:29" s="79" customFormat="1" x14ac:dyDescent="0.25">
      <c r="A131" s="91">
        <v>40616</v>
      </c>
      <c r="B131" s="77"/>
      <c r="C131" s="88"/>
      <c r="D131" s="77"/>
      <c r="E131" s="89"/>
      <c r="F131" s="90"/>
      <c r="G131" s="78"/>
      <c r="H131" s="89"/>
      <c r="I131" s="88"/>
      <c r="J131" s="78"/>
      <c r="K131" s="89"/>
      <c r="L131" s="88"/>
      <c r="N131" s="89"/>
      <c r="P131" s="90"/>
      <c r="Q131" s="78"/>
      <c r="R131" s="89"/>
      <c r="S131" s="88"/>
      <c r="T131" s="78"/>
      <c r="U131" s="89"/>
      <c r="V131" s="88"/>
      <c r="W131" s="77"/>
      <c r="X131" s="89"/>
      <c r="AA131" s="229"/>
      <c r="AB131" s="229"/>
      <c r="AC131" s="229"/>
    </row>
    <row r="132" spans="1:29" s="79" customFormat="1" x14ac:dyDescent="0.25">
      <c r="A132" s="91">
        <v>40623</v>
      </c>
      <c r="B132" s="77"/>
      <c r="C132" s="88"/>
      <c r="D132" s="77"/>
      <c r="E132" s="89"/>
      <c r="F132" s="90"/>
      <c r="G132" s="78"/>
      <c r="H132" s="89"/>
      <c r="I132" s="88"/>
      <c r="J132" s="78"/>
      <c r="K132" s="89"/>
      <c r="L132" s="88"/>
      <c r="N132" s="89"/>
      <c r="P132" s="90"/>
      <c r="Q132" s="78"/>
      <c r="R132" s="89"/>
      <c r="S132" s="88"/>
      <c r="T132" s="78"/>
      <c r="U132" s="89"/>
      <c r="V132" s="88"/>
      <c r="W132" s="77"/>
      <c r="X132" s="89"/>
      <c r="AA132" s="229"/>
      <c r="AB132" s="229"/>
      <c r="AC132" s="229"/>
    </row>
    <row r="133" spans="1:29" s="79" customFormat="1" x14ac:dyDescent="0.25">
      <c r="A133" s="91">
        <v>40630</v>
      </c>
      <c r="B133" s="77"/>
      <c r="C133" s="88"/>
      <c r="D133" s="77"/>
      <c r="E133" s="89"/>
      <c r="F133" s="90"/>
      <c r="G133" s="78"/>
      <c r="H133" s="89"/>
      <c r="I133" s="88"/>
      <c r="J133" s="78"/>
      <c r="K133" s="89"/>
      <c r="L133" s="88"/>
      <c r="N133" s="89"/>
      <c r="P133" s="90"/>
      <c r="Q133" s="78"/>
      <c r="R133" s="89"/>
      <c r="S133" s="88"/>
      <c r="T133" s="78"/>
      <c r="U133" s="89"/>
      <c r="V133" s="88"/>
      <c r="W133" s="77"/>
      <c r="X133" s="89"/>
      <c r="AA133" s="229"/>
      <c r="AB133" s="229"/>
      <c r="AC133" s="229"/>
    </row>
    <row r="134" spans="1:29" s="79" customFormat="1" x14ac:dyDescent="0.25">
      <c r="A134" s="91">
        <v>40637</v>
      </c>
      <c r="B134" s="77"/>
      <c r="C134" s="88"/>
      <c r="D134" s="77"/>
      <c r="E134" s="89"/>
      <c r="F134" s="90"/>
      <c r="G134" s="78"/>
      <c r="H134" s="89"/>
      <c r="I134" s="88"/>
      <c r="J134" s="78"/>
      <c r="K134" s="89"/>
      <c r="L134" s="88"/>
      <c r="N134" s="89"/>
      <c r="P134" s="90"/>
      <c r="Q134" s="78"/>
      <c r="R134" s="89"/>
      <c r="S134" s="88"/>
      <c r="T134" s="78"/>
      <c r="U134" s="89"/>
      <c r="V134" s="88"/>
      <c r="W134" s="77"/>
      <c r="X134" s="89"/>
      <c r="AA134" s="229"/>
      <c r="AB134" s="229"/>
      <c r="AC134" s="229"/>
    </row>
    <row r="135" spans="1:29" s="79" customFormat="1" x14ac:dyDescent="0.25">
      <c r="A135" s="91">
        <v>40644</v>
      </c>
      <c r="B135" s="77"/>
      <c r="C135" s="88"/>
      <c r="D135" s="77"/>
      <c r="E135" s="89"/>
      <c r="F135" s="90"/>
      <c r="G135" s="78"/>
      <c r="H135" s="89"/>
      <c r="I135" s="88"/>
      <c r="J135" s="78"/>
      <c r="K135" s="89"/>
      <c r="L135" s="88"/>
      <c r="N135" s="89"/>
      <c r="P135" s="90"/>
      <c r="Q135" s="78"/>
      <c r="R135" s="89"/>
      <c r="S135" s="88"/>
      <c r="T135" s="78"/>
      <c r="U135" s="89"/>
      <c r="V135" s="88"/>
      <c r="W135" s="77"/>
      <c r="X135" s="89"/>
      <c r="AA135" s="229"/>
      <c r="AB135" s="229"/>
      <c r="AC135" s="229"/>
    </row>
    <row r="136" spans="1:29" s="79" customFormat="1" x14ac:dyDescent="0.25">
      <c r="A136" s="91">
        <v>40651</v>
      </c>
      <c r="B136" s="77"/>
      <c r="C136" s="88"/>
      <c r="D136" s="77"/>
      <c r="E136" s="89"/>
      <c r="F136" s="90"/>
      <c r="G136" s="78"/>
      <c r="H136" s="89"/>
      <c r="I136" s="88"/>
      <c r="J136" s="78"/>
      <c r="K136" s="89"/>
      <c r="L136" s="88"/>
      <c r="N136" s="89"/>
      <c r="P136" s="90"/>
      <c r="Q136" s="78"/>
      <c r="R136" s="89"/>
      <c r="S136" s="88"/>
      <c r="T136" s="78"/>
      <c r="U136" s="89"/>
      <c r="V136" s="88"/>
      <c r="W136" s="77"/>
      <c r="X136" s="89"/>
      <c r="AA136" s="229"/>
      <c r="AB136" s="229"/>
      <c r="AC136" s="229"/>
    </row>
    <row r="137" spans="1:29" s="79" customFormat="1" x14ac:dyDescent="0.25">
      <c r="A137" s="91">
        <v>40658</v>
      </c>
      <c r="B137" s="77"/>
      <c r="C137" s="88"/>
      <c r="D137" s="77"/>
      <c r="E137" s="89"/>
      <c r="F137" s="90"/>
      <c r="G137" s="78"/>
      <c r="H137" s="89"/>
      <c r="I137" s="88"/>
      <c r="J137" s="78"/>
      <c r="K137" s="89"/>
      <c r="L137" s="88"/>
      <c r="N137" s="89"/>
      <c r="P137" s="90"/>
      <c r="Q137" s="78"/>
      <c r="R137" s="89"/>
      <c r="S137" s="88"/>
      <c r="T137" s="78"/>
      <c r="U137" s="89"/>
      <c r="V137" s="88"/>
      <c r="W137" s="77"/>
      <c r="X137" s="89"/>
      <c r="AA137" s="229"/>
      <c r="AB137" s="229"/>
      <c r="AC137" s="229"/>
    </row>
    <row r="138" spans="1:29" s="79" customFormat="1" x14ac:dyDescent="0.25">
      <c r="A138" s="91">
        <v>40665</v>
      </c>
      <c r="B138" s="77"/>
      <c r="C138" s="88"/>
      <c r="D138" s="77"/>
      <c r="E138" s="89"/>
      <c r="F138" s="90"/>
      <c r="G138" s="78"/>
      <c r="H138" s="89"/>
      <c r="I138" s="88"/>
      <c r="J138" s="78"/>
      <c r="K138" s="89"/>
      <c r="L138" s="88"/>
      <c r="N138" s="89"/>
      <c r="P138" s="90"/>
      <c r="Q138" s="78"/>
      <c r="R138" s="89"/>
      <c r="S138" s="88"/>
      <c r="T138" s="78"/>
      <c r="U138" s="89"/>
      <c r="V138" s="88"/>
      <c r="W138" s="77"/>
      <c r="X138" s="89"/>
      <c r="AA138" s="229"/>
      <c r="AB138" s="229"/>
      <c r="AC138" s="229"/>
    </row>
    <row r="139" spans="1:29" s="79" customFormat="1" x14ac:dyDescent="0.25">
      <c r="A139" s="91">
        <v>40672</v>
      </c>
      <c r="B139" s="77"/>
      <c r="C139" s="88"/>
      <c r="D139" s="77"/>
      <c r="E139" s="89"/>
      <c r="F139" s="90"/>
      <c r="G139" s="78"/>
      <c r="H139" s="89"/>
      <c r="I139" s="88"/>
      <c r="J139" s="78"/>
      <c r="K139" s="89"/>
      <c r="L139" s="88"/>
      <c r="N139" s="89"/>
      <c r="P139" s="90"/>
      <c r="Q139" s="78"/>
      <c r="R139" s="89"/>
      <c r="S139" s="88"/>
      <c r="T139" s="78"/>
      <c r="U139" s="89"/>
      <c r="V139" s="88"/>
      <c r="W139" s="77"/>
      <c r="X139" s="89"/>
      <c r="AA139" s="229"/>
      <c r="AB139" s="229"/>
      <c r="AC139" s="229"/>
    </row>
    <row r="140" spans="1:29" s="79" customFormat="1" x14ac:dyDescent="0.25">
      <c r="A140" s="91">
        <v>40679</v>
      </c>
      <c r="B140" s="77"/>
      <c r="C140" s="88"/>
      <c r="D140" s="77"/>
      <c r="E140" s="89"/>
      <c r="F140" s="90"/>
      <c r="G140" s="78"/>
      <c r="H140" s="89"/>
      <c r="I140" s="88"/>
      <c r="J140" s="78"/>
      <c r="K140" s="89"/>
      <c r="L140" s="88"/>
      <c r="N140" s="89"/>
      <c r="P140" s="90"/>
      <c r="Q140" s="78"/>
      <c r="R140" s="89"/>
      <c r="S140" s="88"/>
      <c r="T140" s="78"/>
      <c r="U140" s="89"/>
      <c r="V140" s="88"/>
      <c r="W140" s="77"/>
      <c r="X140" s="89"/>
      <c r="AA140" s="229"/>
      <c r="AB140" s="229"/>
      <c r="AC140" s="229"/>
    </row>
    <row r="141" spans="1:29" s="79" customFormat="1" x14ac:dyDescent="0.25">
      <c r="A141" s="91">
        <v>40686</v>
      </c>
      <c r="B141" s="77"/>
      <c r="C141" s="88"/>
      <c r="D141" s="77"/>
      <c r="E141" s="89"/>
      <c r="F141" s="90"/>
      <c r="G141" s="78"/>
      <c r="H141" s="89"/>
      <c r="I141" s="88"/>
      <c r="J141" s="78"/>
      <c r="K141" s="89"/>
      <c r="L141" s="88"/>
      <c r="N141" s="89"/>
      <c r="P141" s="90"/>
      <c r="Q141" s="78"/>
      <c r="R141" s="89"/>
      <c r="S141" s="88"/>
      <c r="T141" s="78"/>
      <c r="U141" s="89"/>
      <c r="V141" s="88"/>
      <c r="W141" s="77"/>
      <c r="X141" s="89"/>
      <c r="AA141" s="229"/>
      <c r="AB141" s="229"/>
      <c r="AC141" s="229"/>
    </row>
    <row r="142" spans="1:29" s="79" customFormat="1" x14ac:dyDescent="0.25">
      <c r="A142" s="91">
        <v>40693</v>
      </c>
      <c r="B142" s="77"/>
      <c r="C142" s="88"/>
      <c r="D142" s="77"/>
      <c r="E142" s="89"/>
      <c r="F142" s="90"/>
      <c r="G142" s="78"/>
      <c r="H142" s="89"/>
      <c r="I142" s="88"/>
      <c r="J142" s="78"/>
      <c r="K142" s="89"/>
      <c r="L142" s="88"/>
      <c r="N142" s="89"/>
      <c r="P142" s="90"/>
      <c r="Q142" s="78"/>
      <c r="R142" s="89"/>
      <c r="S142" s="88"/>
      <c r="T142" s="78"/>
      <c r="U142" s="89"/>
      <c r="V142" s="88"/>
      <c r="W142" s="77"/>
      <c r="X142" s="89"/>
      <c r="AA142" s="229"/>
      <c r="AB142" s="229"/>
      <c r="AC142" s="229"/>
    </row>
    <row r="143" spans="1:29" s="79" customFormat="1" x14ac:dyDescent="0.25">
      <c r="A143" s="91">
        <v>40700</v>
      </c>
      <c r="B143" s="77"/>
      <c r="C143" s="88"/>
      <c r="D143" s="77"/>
      <c r="E143" s="89"/>
      <c r="F143" s="90"/>
      <c r="G143" s="78"/>
      <c r="H143" s="89"/>
      <c r="I143" s="88"/>
      <c r="J143" s="78"/>
      <c r="K143" s="89"/>
      <c r="L143" s="88"/>
      <c r="N143" s="89"/>
      <c r="P143" s="90"/>
      <c r="Q143" s="78"/>
      <c r="R143" s="89"/>
      <c r="S143" s="88"/>
      <c r="T143" s="78"/>
      <c r="U143" s="89"/>
      <c r="V143" s="88"/>
      <c r="W143" s="77"/>
      <c r="X143" s="89"/>
      <c r="AA143" s="229"/>
      <c r="AB143" s="229"/>
      <c r="AC143" s="229"/>
    </row>
    <row r="144" spans="1:29" s="79" customFormat="1" x14ac:dyDescent="0.25">
      <c r="A144" s="91">
        <v>40707</v>
      </c>
      <c r="B144" s="77"/>
      <c r="C144" s="88"/>
      <c r="D144" s="77"/>
      <c r="E144" s="89"/>
      <c r="F144" s="90"/>
      <c r="G144" s="78"/>
      <c r="H144" s="89"/>
      <c r="I144" s="88"/>
      <c r="J144" s="78"/>
      <c r="K144" s="89"/>
      <c r="L144" s="88"/>
      <c r="N144" s="89"/>
      <c r="P144" s="90"/>
      <c r="Q144" s="78"/>
      <c r="R144" s="89"/>
      <c r="S144" s="88"/>
      <c r="T144" s="78"/>
      <c r="U144" s="89"/>
      <c r="V144" s="88"/>
      <c r="W144" s="77"/>
      <c r="X144" s="89"/>
      <c r="AA144" s="229"/>
      <c r="AB144" s="229"/>
      <c r="AC144" s="229"/>
    </row>
    <row r="145" spans="1:29" s="79" customFormat="1" x14ac:dyDescent="0.25">
      <c r="A145" s="91">
        <v>40714</v>
      </c>
      <c r="B145" s="77"/>
      <c r="C145" s="88"/>
      <c r="D145" s="77"/>
      <c r="E145" s="89"/>
      <c r="F145" s="90"/>
      <c r="G145" s="78"/>
      <c r="H145" s="89"/>
      <c r="I145" s="88"/>
      <c r="J145" s="78"/>
      <c r="K145" s="89"/>
      <c r="L145" s="88"/>
      <c r="N145" s="89"/>
      <c r="P145" s="90"/>
      <c r="Q145" s="78"/>
      <c r="R145" s="89"/>
      <c r="S145" s="88"/>
      <c r="T145" s="78"/>
      <c r="U145" s="89"/>
      <c r="V145" s="88"/>
      <c r="W145" s="77"/>
      <c r="X145" s="89"/>
      <c r="AA145" s="229"/>
      <c r="AB145" s="229"/>
      <c r="AC145" s="229"/>
    </row>
    <row r="146" spans="1:29" s="79" customFormat="1" x14ac:dyDescent="0.25">
      <c r="A146" s="91">
        <v>40721</v>
      </c>
      <c r="B146" s="77"/>
      <c r="C146" s="88"/>
      <c r="D146" s="77"/>
      <c r="E146" s="89"/>
      <c r="F146" s="90"/>
      <c r="G146" s="78"/>
      <c r="H146" s="89"/>
      <c r="I146" s="88"/>
      <c r="J146" s="78"/>
      <c r="K146" s="89"/>
      <c r="L146" s="88"/>
      <c r="N146" s="89"/>
      <c r="P146" s="90"/>
      <c r="Q146" s="78"/>
      <c r="R146" s="89"/>
      <c r="S146" s="88"/>
      <c r="T146" s="78"/>
      <c r="U146" s="89"/>
      <c r="V146" s="88"/>
      <c r="W146" s="77"/>
      <c r="X146" s="89"/>
      <c r="AA146" s="229"/>
      <c r="AB146" s="229"/>
      <c r="AC146" s="229"/>
    </row>
    <row r="147" spans="1:29" s="79" customFormat="1" x14ac:dyDescent="0.25">
      <c r="A147" s="91">
        <v>40728</v>
      </c>
      <c r="B147" s="77"/>
      <c r="C147" s="88"/>
      <c r="D147" s="77"/>
      <c r="E147" s="89"/>
      <c r="F147" s="90"/>
      <c r="G147" s="78"/>
      <c r="H147" s="89"/>
      <c r="I147" s="88"/>
      <c r="J147" s="78"/>
      <c r="K147" s="89"/>
      <c r="L147" s="88"/>
      <c r="N147" s="89"/>
      <c r="P147" s="90"/>
      <c r="Q147" s="78"/>
      <c r="R147" s="89"/>
      <c r="S147" s="88"/>
      <c r="T147" s="78"/>
      <c r="U147" s="89"/>
      <c r="V147" s="88"/>
      <c r="W147" s="77"/>
      <c r="X147" s="89"/>
      <c r="AA147" s="229"/>
      <c r="AB147" s="229"/>
      <c r="AC147" s="229"/>
    </row>
    <row r="148" spans="1:29" s="79" customFormat="1" x14ac:dyDescent="0.25">
      <c r="A148" s="91">
        <v>40735</v>
      </c>
      <c r="B148" s="77"/>
      <c r="C148" s="88"/>
      <c r="D148" s="77"/>
      <c r="E148" s="89"/>
      <c r="F148" s="90"/>
      <c r="G148" s="78"/>
      <c r="H148" s="89"/>
      <c r="I148" s="88"/>
      <c r="J148" s="78"/>
      <c r="K148" s="89"/>
      <c r="L148" s="88"/>
      <c r="N148" s="89"/>
      <c r="P148" s="90"/>
      <c r="Q148" s="78"/>
      <c r="R148" s="89"/>
      <c r="S148" s="88"/>
      <c r="T148" s="78"/>
      <c r="U148" s="89"/>
      <c r="V148" s="88"/>
      <c r="W148" s="77"/>
      <c r="X148" s="89"/>
      <c r="AA148" s="229"/>
      <c r="AB148" s="229"/>
      <c r="AC148" s="229"/>
    </row>
    <row r="149" spans="1:29" s="79" customFormat="1" x14ac:dyDescent="0.25">
      <c r="A149" s="91">
        <v>40742</v>
      </c>
      <c r="B149" s="77"/>
      <c r="C149" s="88"/>
      <c r="D149" s="77"/>
      <c r="E149" s="89"/>
      <c r="F149" s="90"/>
      <c r="G149" s="78"/>
      <c r="H149" s="89"/>
      <c r="I149" s="88"/>
      <c r="J149" s="78"/>
      <c r="K149" s="89"/>
      <c r="L149" s="88"/>
      <c r="N149" s="89"/>
      <c r="P149" s="90"/>
      <c r="Q149" s="78"/>
      <c r="R149" s="89"/>
      <c r="S149" s="88"/>
      <c r="T149" s="78"/>
      <c r="U149" s="89"/>
      <c r="V149" s="88"/>
      <c r="W149" s="77"/>
      <c r="X149" s="89"/>
      <c r="AA149" s="229"/>
      <c r="AB149" s="229"/>
      <c r="AC149" s="229"/>
    </row>
    <row r="150" spans="1:29" s="79" customFormat="1" x14ac:dyDescent="0.25">
      <c r="A150" s="91">
        <v>40749</v>
      </c>
      <c r="B150" s="77"/>
      <c r="C150" s="88"/>
      <c r="D150" s="77"/>
      <c r="E150" s="89"/>
      <c r="F150" s="90"/>
      <c r="G150" s="78"/>
      <c r="H150" s="89"/>
      <c r="I150" s="88"/>
      <c r="J150" s="78"/>
      <c r="K150" s="89"/>
      <c r="L150" s="88"/>
      <c r="N150" s="89"/>
      <c r="P150" s="90"/>
      <c r="Q150" s="78"/>
      <c r="R150" s="89"/>
      <c r="S150" s="88"/>
      <c r="T150" s="78"/>
      <c r="U150" s="89"/>
      <c r="V150" s="88"/>
      <c r="W150" s="77"/>
      <c r="X150" s="89"/>
      <c r="AA150" s="229"/>
      <c r="AB150" s="229"/>
      <c r="AC150" s="229"/>
    </row>
    <row r="151" spans="1:29" s="79" customFormat="1" x14ac:dyDescent="0.25">
      <c r="A151" s="91">
        <v>40756</v>
      </c>
      <c r="B151" s="77"/>
      <c r="C151" s="88"/>
      <c r="D151" s="77"/>
      <c r="E151" s="89"/>
      <c r="F151" s="90"/>
      <c r="G151" s="78"/>
      <c r="H151" s="89"/>
      <c r="I151" s="88"/>
      <c r="J151" s="78"/>
      <c r="K151" s="89"/>
      <c r="L151" s="88"/>
      <c r="N151" s="89"/>
      <c r="P151" s="90"/>
      <c r="Q151" s="78"/>
      <c r="R151" s="89"/>
      <c r="S151" s="88"/>
      <c r="T151" s="78"/>
      <c r="U151" s="89"/>
      <c r="V151" s="88"/>
      <c r="W151" s="77"/>
      <c r="X151" s="89"/>
      <c r="AA151" s="229"/>
      <c r="AB151" s="229"/>
      <c r="AC151" s="229"/>
    </row>
    <row r="152" spans="1:29" s="79" customFormat="1" x14ac:dyDescent="0.25">
      <c r="A152" s="91">
        <v>40763</v>
      </c>
      <c r="B152" s="77"/>
      <c r="C152" s="88"/>
      <c r="D152" s="77"/>
      <c r="E152" s="89"/>
      <c r="F152" s="90"/>
      <c r="G152" s="78"/>
      <c r="H152" s="89"/>
      <c r="I152" s="88"/>
      <c r="J152" s="78"/>
      <c r="K152" s="89"/>
      <c r="L152" s="88"/>
      <c r="N152" s="89"/>
      <c r="P152" s="90"/>
      <c r="Q152" s="78"/>
      <c r="R152" s="89"/>
      <c r="S152" s="88"/>
      <c r="T152" s="78"/>
      <c r="U152" s="89"/>
      <c r="V152" s="88"/>
      <c r="W152" s="77"/>
      <c r="X152" s="89"/>
      <c r="AA152" s="229"/>
      <c r="AB152" s="229"/>
      <c r="AC152" s="229"/>
    </row>
    <row r="153" spans="1:29" s="79" customFormat="1" x14ac:dyDescent="0.25">
      <c r="A153" s="91">
        <v>40770</v>
      </c>
      <c r="B153" s="77"/>
      <c r="C153" s="88"/>
      <c r="D153" s="77"/>
      <c r="E153" s="89"/>
      <c r="F153" s="90"/>
      <c r="G153" s="78"/>
      <c r="H153" s="89"/>
      <c r="I153" s="88"/>
      <c r="J153" s="78"/>
      <c r="K153" s="89"/>
      <c r="L153" s="88"/>
      <c r="N153" s="89"/>
      <c r="P153" s="90"/>
      <c r="Q153" s="78"/>
      <c r="R153" s="89"/>
      <c r="S153" s="88"/>
      <c r="T153" s="78"/>
      <c r="U153" s="89"/>
      <c r="V153" s="88"/>
      <c r="W153" s="77"/>
      <c r="X153" s="89"/>
      <c r="AA153" s="229"/>
      <c r="AB153" s="229"/>
      <c r="AC153" s="229"/>
    </row>
    <row r="154" spans="1:29" s="79" customFormat="1" x14ac:dyDescent="0.25">
      <c r="A154" s="91">
        <v>40777</v>
      </c>
      <c r="B154" s="77"/>
      <c r="C154" s="88"/>
      <c r="D154" s="77"/>
      <c r="E154" s="89"/>
      <c r="F154" s="90"/>
      <c r="G154" s="78"/>
      <c r="H154" s="89"/>
      <c r="I154" s="88"/>
      <c r="J154" s="78"/>
      <c r="K154" s="89"/>
      <c r="L154" s="88"/>
      <c r="N154" s="89"/>
      <c r="P154" s="90"/>
      <c r="Q154" s="78"/>
      <c r="R154" s="89"/>
      <c r="S154" s="88"/>
      <c r="T154" s="78"/>
      <c r="U154" s="89"/>
      <c r="V154" s="88"/>
      <c r="W154" s="77"/>
      <c r="X154" s="89"/>
      <c r="AA154" s="229"/>
      <c r="AB154" s="229"/>
      <c r="AC154" s="229"/>
    </row>
    <row r="155" spans="1:29" s="79" customFormat="1" x14ac:dyDescent="0.25">
      <c r="B155" s="77"/>
      <c r="C155" s="88"/>
      <c r="D155" s="77"/>
      <c r="E155" s="89"/>
      <c r="F155" s="90"/>
      <c r="G155" s="78"/>
      <c r="H155" s="89"/>
      <c r="I155" s="88"/>
      <c r="J155" s="78"/>
      <c r="K155" s="89"/>
      <c r="L155" s="88"/>
      <c r="N155" s="89"/>
      <c r="P155" s="90"/>
      <c r="Q155" s="78"/>
      <c r="R155" s="89"/>
      <c r="S155" s="88"/>
      <c r="T155" s="78"/>
      <c r="U155" s="89"/>
      <c r="V155" s="88"/>
      <c r="W155" s="77"/>
      <c r="X155" s="89"/>
      <c r="AA155" s="229"/>
      <c r="AB155" s="229"/>
      <c r="AC155" s="229"/>
    </row>
    <row r="156" spans="1:29" s="79" customFormat="1" x14ac:dyDescent="0.25">
      <c r="B156" s="77"/>
      <c r="C156" s="88"/>
      <c r="D156" s="77"/>
      <c r="E156" s="89"/>
      <c r="F156" s="90"/>
      <c r="G156" s="78"/>
      <c r="H156" s="89"/>
      <c r="I156" s="88"/>
      <c r="J156" s="78"/>
      <c r="K156" s="89"/>
      <c r="L156" s="88"/>
      <c r="N156" s="89"/>
      <c r="P156" s="90"/>
      <c r="Q156" s="78"/>
      <c r="R156" s="89"/>
      <c r="S156" s="88"/>
      <c r="T156" s="78"/>
      <c r="U156" s="89"/>
      <c r="V156" s="88"/>
      <c r="W156" s="77"/>
      <c r="X156" s="89"/>
      <c r="AA156" s="229"/>
      <c r="AB156" s="229"/>
      <c r="AC156" s="229"/>
    </row>
    <row r="157" spans="1:29" s="79" customFormat="1" x14ac:dyDescent="0.25">
      <c r="B157" s="77"/>
      <c r="C157" s="88"/>
      <c r="D157" s="77"/>
      <c r="E157" s="89"/>
      <c r="F157" s="90"/>
      <c r="G157" s="78"/>
      <c r="H157" s="89"/>
      <c r="I157" s="88"/>
      <c r="J157" s="78"/>
      <c r="K157" s="89"/>
      <c r="L157" s="88"/>
      <c r="N157" s="89"/>
      <c r="P157" s="90"/>
      <c r="Q157" s="78"/>
      <c r="R157" s="89"/>
      <c r="S157" s="88"/>
      <c r="T157" s="78"/>
      <c r="U157" s="89"/>
      <c r="V157" s="88"/>
      <c r="W157" s="77"/>
      <c r="X157" s="89"/>
      <c r="AA157" s="229"/>
      <c r="AB157" s="229"/>
      <c r="AC157" s="229"/>
    </row>
    <row r="158" spans="1:29" s="79" customFormat="1" x14ac:dyDescent="0.25">
      <c r="B158" s="77"/>
      <c r="C158" s="88"/>
      <c r="D158" s="77"/>
      <c r="E158" s="89"/>
      <c r="F158" s="90"/>
      <c r="G158" s="78"/>
      <c r="H158" s="89"/>
      <c r="I158" s="88"/>
      <c r="J158" s="78"/>
      <c r="K158" s="89"/>
      <c r="L158" s="88"/>
      <c r="N158" s="89"/>
      <c r="P158" s="90"/>
      <c r="Q158" s="78"/>
      <c r="R158" s="89"/>
      <c r="S158" s="88"/>
      <c r="T158" s="78"/>
      <c r="U158" s="89"/>
      <c r="V158" s="88"/>
      <c r="W158" s="77"/>
      <c r="X158" s="89"/>
      <c r="AA158" s="229"/>
      <c r="AB158" s="229"/>
      <c r="AC158" s="229"/>
    </row>
    <row r="159" spans="1:29" s="79" customFormat="1" x14ac:dyDescent="0.25">
      <c r="B159" s="77"/>
      <c r="C159" s="88"/>
      <c r="D159" s="77"/>
      <c r="E159" s="89"/>
      <c r="F159" s="90"/>
      <c r="G159" s="78"/>
      <c r="H159" s="89"/>
      <c r="I159" s="88"/>
      <c r="J159" s="78"/>
      <c r="K159" s="89"/>
      <c r="L159" s="88"/>
      <c r="N159" s="89"/>
      <c r="P159" s="90"/>
      <c r="Q159" s="78"/>
      <c r="R159" s="89"/>
      <c r="S159" s="88"/>
      <c r="T159" s="78"/>
      <c r="U159" s="89"/>
      <c r="V159" s="88"/>
      <c r="W159" s="77"/>
      <c r="X159" s="89"/>
      <c r="AA159" s="229"/>
      <c r="AB159" s="229"/>
      <c r="AC159" s="229"/>
    </row>
    <row r="160" spans="1:29" s="79" customFormat="1" x14ac:dyDescent="0.25">
      <c r="B160" s="77"/>
      <c r="C160" s="88"/>
      <c r="D160" s="77"/>
      <c r="E160" s="89"/>
      <c r="F160" s="90"/>
      <c r="G160" s="78"/>
      <c r="H160" s="89"/>
      <c r="I160" s="88"/>
      <c r="J160" s="78"/>
      <c r="K160" s="89"/>
      <c r="L160" s="88"/>
      <c r="N160" s="89"/>
      <c r="P160" s="90"/>
      <c r="Q160" s="78"/>
      <c r="R160" s="89"/>
      <c r="S160" s="88"/>
      <c r="T160" s="78"/>
      <c r="U160" s="89"/>
      <c r="V160" s="88"/>
      <c r="W160" s="77"/>
      <c r="X160" s="89"/>
      <c r="AA160" s="229"/>
      <c r="AB160" s="229"/>
      <c r="AC160" s="229"/>
    </row>
    <row r="161" spans="2:29" s="79" customFormat="1" x14ac:dyDescent="0.25">
      <c r="B161" s="77"/>
      <c r="C161" s="88"/>
      <c r="D161" s="77"/>
      <c r="E161" s="89"/>
      <c r="F161" s="90"/>
      <c r="G161" s="78"/>
      <c r="H161" s="89"/>
      <c r="I161" s="88"/>
      <c r="J161" s="78"/>
      <c r="K161" s="89"/>
      <c r="L161" s="88"/>
      <c r="N161" s="89"/>
      <c r="P161" s="90"/>
      <c r="Q161" s="78"/>
      <c r="R161" s="89"/>
      <c r="S161" s="88"/>
      <c r="T161" s="78"/>
      <c r="U161" s="89"/>
      <c r="V161" s="88"/>
      <c r="W161" s="77"/>
      <c r="X161" s="89"/>
      <c r="AA161" s="229"/>
      <c r="AB161" s="229"/>
      <c r="AC161" s="229"/>
    </row>
    <row r="162" spans="2:29" s="79" customFormat="1" x14ac:dyDescent="0.25">
      <c r="B162" s="77"/>
      <c r="C162" s="88"/>
      <c r="D162" s="77"/>
      <c r="E162" s="89"/>
      <c r="F162" s="90"/>
      <c r="G162" s="78"/>
      <c r="H162" s="89"/>
      <c r="I162" s="88"/>
      <c r="J162" s="78"/>
      <c r="K162" s="89"/>
      <c r="L162" s="88"/>
      <c r="N162" s="89"/>
      <c r="P162" s="90"/>
      <c r="Q162" s="78"/>
      <c r="R162" s="89"/>
      <c r="S162" s="88"/>
      <c r="T162" s="78"/>
      <c r="U162" s="89"/>
      <c r="V162" s="88"/>
      <c r="W162" s="77"/>
      <c r="X162" s="89"/>
      <c r="AA162" s="229"/>
      <c r="AB162" s="229"/>
      <c r="AC162" s="229"/>
    </row>
    <row r="163" spans="2:29" s="79" customFormat="1" x14ac:dyDescent="0.25">
      <c r="B163" s="77"/>
      <c r="C163" s="88"/>
      <c r="D163" s="77"/>
      <c r="E163" s="89"/>
      <c r="F163" s="90"/>
      <c r="G163" s="78"/>
      <c r="H163" s="89"/>
      <c r="I163" s="88"/>
      <c r="J163" s="78"/>
      <c r="K163" s="89"/>
      <c r="L163" s="88"/>
      <c r="N163" s="89"/>
      <c r="P163" s="90"/>
      <c r="Q163" s="78"/>
      <c r="R163" s="89"/>
      <c r="S163" s="88"/>
      <c r="T163" s="78"/>
      <c r="U163" s="89"/>
      <c r="V163" s="88"/>
      <c r="W163" s="77"/>
      <c r="X163" s="89"/>
      <c r="AA163" s="229"/>
      <c r="AB163" s="229"/>
      <c r="AC163" s="229"/>
    </row>
    <row r="164" spans="2:29" s="79" customFormat="1" x14ac:dyDescent="0.25">
      <c r="B164" s="77"/>
      <c r="C164" s="88"/>
      <c r="D164" s="77"/>
      <c r="E164" s="89"/>
      <c r="F164" s="90"/>
      <c r="G164" s="78"/>
      <c r="H164" s="89"/>
      <c r="I164" s="88"/>
      <c r="J164" s="78"/>
      <c r="K164" s="89"/>
      <c r="L164" s="88"/>
      <c r="N164" s="89"/>
      <c r="P164" s="90"/>
      <c r="Q164" s="78"/>
      <c r="R164" s="89"/>
      <c r="S164" s="88"/>
      <c r="T164" s="78"/>
      <c r="U164" s="89"/>
      <c r="V164" s="88"/>
      <c r="W164" s="77"/>
      <c r="X164" s="89"/>
      <c r="AA164" s="229"/>
      <c r="AB164" s="229"/>
      <c r="AC164" s="229"/>
    </row>
    <row r="165" spans="2:29" s="79" customFormat="1" x14ac:dyDescent="0.25">
      <c r="B165" s="77"/>
      <c r="C165" s="88"/>
      <c r="D165" s="77"/>
      <c r="E165" s="89"/>
      <c r="F165" s="90"/>
      <c r="G165" s="78"/>
      <c r="H165" s="89"/>
      <c r="I165" s="88"/>
      <c r="J165" s="78"/>
      <c r="K165" s="89"/>
      <c r="L165" s="88"/>
      <c r="N165" s="89"/>
      <c r="P165" s="90"/>
      <c r="Q165" s="78"/>
      <c r="R165" s="89"/>
      <c r="S165" s="88"/>
      <c r="T165" s="78"/>
      <c r="U165" s="89"/>
      <c r="V165" s="88"/>
      <c r="W165" s="77"/>
      <c r="X165" s="89"/>
      <c r="AA165" s="229"/>
      <c r="AB165" s="229"/>
      <c r="AC165" s="229"/>
    </row>
    <row r="166" spans="2:29" s="79" customFormat="1" x14ac:dyDescent="0.25">
      <c r="B166" s="77"/>
      <c r="C166" s="88"/>
      <c r="D166" s="77"/>
      <c r="E166" s="89"/>
      <c r="F166" s="90"/>
      <c r="G166" s="78"/>
      <c r="H166" s="89"/>
      <c r="I166" s="88"/>
      <c r="J166" s="78"/>
      <c r="K166" s="89"/>
      <c r="L166" s="88"/>
      <c r="N166" s="89"/>
      <c r="P166" s="90"/>
      <c r="Q166" s="78"/>
      <c r="R166" s="89"/>
      <c r="S166" s="88"/>
      <c r="T166" s="78"/>
      <c r="U166" s="89"/>
      <c r="V166" s="88"/>
      <c r="W166" s="77"/>
      <c r="X166" s="89"/>
      <c r="AA166" s="229"/>
      <c r="AB166" s="229"/>
      <c r="AC166" s="229"/>
    </row>
    <row r="167" spans="2:29" s="79" customFormat="1" x14ac:dyDescent="0.25">
      <c r="B167" s="77"/>
      <c r="C167" s="88"/>
      <c r="D167" s="77"/>
      <c r="E167" s="89"/>
      <c r="F167" s="90"/>
      <c r="G167" s="78"/>
      <c r="H167" s="89"/>
      <c r="I167" s="88"/>
      <c r="J167" s="78"/>
      <c r="K167" s="89"/>
      <c r="L167" s="88"/>
      <c r="N167" s="89"/>
      <c r="P167" s="90"/>
      <c r="Q167" s="78"/>
      <c r="R167" s="89"/>
      <c r="S167" s="88"/>
      <c r="T167" s="78"/>
      <c r="U167" s="89"/>
      <c r="V167" s="88"/>
      <c r="W167" s="77"/>
      <c r="X167" s="89"/>
      <c r="AA167" s="229"/>
      <c r="AB167" s="229"/>
      <c r="AC167" s="229"/>
    </row>
    <row r="168" spans="2:29" s="79" customFormat="1" x14ac:dyDescent="0.25">
      <c r="B168" s="77"/>
      <c r="C168" s="88"/>
      <c r="D168" s="77"/>
      <c r="E168" s="89"/>
      <c r="F168" s="90"/>
      <c r="G168" s="78"/>
      <c r="H168" s="89"/>
      <c r="I168" s="88"/>
      <c r="J168" s="78"/>
      <c r="K168" s="89"/>
      <c r="L168" s="88"/>
      <c r="N168" s="89"/>
      <c r="P168" s="90"/>
      <c r="Q168" s="78"/>
      <c r="R168" s="89"/>
      <c r="S168" s="88"/>
      <c r="T168" s="78"/>
      <c r="U168" s="89"/>
      <c r="V168" s="88"/>
      <c r="W168" s="77"/>
      <c r="X168" s="89"/>
      <c r="AA168" s="229"/>
      <c r="AB168" s="229"/>
      <c r="AC168" s="229"/>
    </row>
    <row r="169" spans="2:29" s="79" customFormat="1" x14ac:dyDescent="0.25">
      <c r="B169" s="77"/>
      <c r="C169" s="88"/>
      <c r="D169" s="77"/>
      <c r="E169" s="89"/>
      <c r="F169" s="90"/>
      <c r="G169" s="78"/>
      <c r="H169" s="89"/>
      <c r="I169" s="88"/>
      <c r="J169" s="78"/>
      <c r="K169" s="89"/>
      <c r="L169" s="88"/>
      <c r="N169" s="89"/>
      <c r="P169" s="90"/>
      <c r="Q169" s="78"/>
      <c r="R169" s="89"/>
      <c r="S169" s="88"/>
      <c r="T169" s="78"/>
      <c r="U169" s="89"/>
      <c r="V169" s="88"/>
      <c r="W169" s="77"/>
      <c r="X169" s="89"/>
      <c r="AA169" s="229"/>
      <c r="AB169" s="229"/>
      <c r="AC169" s="229"/>
    </row>
    <row r="170" spans="2:29" s="79" customFormat="1" x14ac:dyDescent="0.25">
      <c r="B170" s="77"/>
      <c r="C170" s="88"/>
      <c r="D170" s="77"/>
      <c r="E170" s="89"/>
      <c r="F170" s="90"/>
      <c r="G170" s="78"/>
      <c r="H170" s="89"/>
      <c r="I170" s="88"/>
      <c r="J170" s="78"/>
      <c r="K170" s="89"/>
      <c r="L170" s="88"/>
      <c r="N170" s="89"/>
      <c r="P170" s="90"/>
      <c r="Q170" s="78"/>
      <c r="R170" s="89"/>
      <c r="S170" s="88"/>
      <c r="T170" s="78"/>
      <c r="U170" s="89"/>
      <c r="V170" s="88"/>
      <c r="W170" s="77"/>
      <c r="X170" s="89"/>
      <c r="AA170" s="229"/>
      <c r="AB170" s="229"/>
      <c r="AC170" s="229"/>
    </row>
    <row r="171" spans="2:29" s="79" customFormat="1" x14ac:dyDescent="0.25">
      <c r="B171" s="77"/>
      <c r="C171" s="88"/>
      <c r="D171" s="77"/>
      <c r="E171" s="89"/>
      <c r="F171" s="90"/>
      <c r="G171" s="78"/>
      <c r="H171" s="89"/>
      <c r="I171" s="88"/>
      <c r="J171" s="78"/>
      <c r="K171" s="89"/>
      <c r="L171" s="88"/>
      <c r="N171" s="89"/>
      <c r="P171" s="90"/>
      <c r="Q171" s="78"/>
      <c r="R171" s="89"/>
      <c r="S171" s="88"/>
      <c r="T171" s="78"/>
      <c r="U171" s="89"/>
      <c r="V171" s="88"/>
      <c r="W171" s="77"/>
      <c r="X171" s="89"/>
      <c r="AA171" s="229"/>
      <c r="AB171" s="229"/>
      <c r="AC171" s="229"/>
    </row>
    <row r="172" spans="2:29" s="79" customFormat="1" x14ac:dyDescent="0.25">
      <c r="B172" s="77"/>
      <c r="C172" s="88"/>
      <c r="D172" s="77"/>
      <c r="E172" s="89"/>
      <c r="F172" s="90"/>
      <c r="G172" s="78"/>
      <c r="H172" s="89"/>
      <c r="I172" s="88"/>
      <c r="J172" s="78"/>
      <c r="K172" s="89"/>
      <c r="L172" s="88"/>
      <c r="N172" s="89"/>
      <c r="P172" s="90"/>
      <c r="Q172" s="78"/>
      <c r="R172" s="89"/>
      <c r="S172" s="88"/>
      <c r="T172" s="78"/>
      <c r="U172" s="89"/>
      <c r="V172" s="88"/>
      <c r="W172" s="77"/>
      <c r="X172" s="89"/>
      <c r="AA172" s="229"/>
      <c r="AB172" s="229"/>
      <c r="AC172" s="229"/>
    </row>
    <row r="173" spans="2:29" s="79" customFormat="1" x14ac:dyDescent="0.25">
      <c r="B173" s="77"/>
      <c r="C173" s="88"/>
      <c r="D173" s="77"/>
      <c r="E173" s="89"/>
      <c r="F173" s="90"/>
      <c r="G173" s="78"/>
      <c r="H173" s="89"/>
      <c r="I173" s="88"/>
      <c r="J173" s="78"/>
      <c r="K173" s="89"/>
      <c r="L173" s="88"/>
      <c r="N173" s="89"/>
      <c r="P173" s="90"/>
      <c r="Q173" s="78"/>
      <c r="R173" s="89"/>
      <c r="S173" s="88"/>
      <c r="T173" s="78"/>
      <c r="U173" s="89"/>
      <c r="V173" s="88"/>
      <c r="W173" s="77"/>
      <c r="X173" s="89"/>
      <c r="AA173" s="229"/>
      <c r="AB173" s="229"/>
      <c r="AC173" s="229"/>
    </row>
    <row r="174" spans="2:29" s="79" customFormat="1" x14ac:dyDescent="0.25">
      <c r="B174" s="77"/>
      <c r="C174" s="88"/>
      <c r="D174" s="77"/>
      <c r="E174" s="89"/>
      <c r="F174" s="90"/>
      <c r="G174" s="78"/>
      <c r="H174" s="89"/>
      <c r="I174" s="88"/>
      <c r="J174" s="78"/>
      <c r="K174" s="89"/>
      <c r="L174" s="88"/>
      <c r="N174" s="89"/>
      <c r="P174" s="90"/>
      <c r="Q174" s="78"/>
      <c r="R174" s="89"/>
      <c r="S174" s="88"/>
      <c r="T174" s="78"/>
      <c r="U174" s="89"/>
      <c r="V174" s="88"/>
      <c r="W174" s="77"/>
      <c r="X174" s="89"/>
      <c r="AA174" s="229"/>
      <c r="AB174" s="229"/>
      <c r="AC174" s="229"/>
    </row>
    <row r="175" spans="2:29" s="79" customFormat="1" x14ac:dyDescent="0.25">
      <c r="B175" s="77"/>
      <c r="C175" s="88"/>
      <c r="D175" s="77"/>
      <c r="E175" s="89"/>
      <c r="F175" s="90"/>
      <c r="G175" s="78"/>
      <c r="H175" s="89"/>
      <c r="I175" s="88"/>
      <c r="J175" s="78"/>
      <c r="K175" s="89"/>
      <c r="L175" s="88"/>
      <c r="N175" s="89"/>
      <c r="P175" s="90"/>
      <c r="Q175" s="78"/>
      <c r="R175" s="89"/>
      <c r="S175" s="88"/>
      <c r="T175" s="78"/>
      <c r="U175" s="89"/>
      <c r="V175" s="88"/>
      <c r="W175" s="77"/>
      <c r="X175" s="89"/>
      <c r="AA175" s="229"/>
      <c r="AB175" s="229"/>
      <c r="AC175" s="229"/>
    </row>
    <row r="176" spans="2:29" s="79" customFormat="1" x14ac:dyDescent="0.25">
      <c r="B176" s="77"/>
      <c r="C176" s="88"/>
      <c r="D176" s="77"/>
      <c r="E176" s="89"/>
      <c r="F176" s="90"/>
      <c r="G176" s="78"/>
      <c r="H176" s="89"/>
      <c r="I176" s="88"/>
      <c r="J176" s="78"/>
      <c r="K176" s="89"/>
      <c r="L176" s="88"/>
      <c r="N176" s="89"/>
      <c r="P176" s="90"/>
      <c r="Q176" s="78"/>
      <c r="R176" s="89"/>
      <c r="S176" s="88"/>
      <c r="T176" s="78"/>
      <c r="U176" s="89"/>
      <c r="V176" s="88"/>
      <c r="W176" s="77"/>
      <c r="X176" s="89"/>
      <c r="AA176" s="229"/>
      <c r="AB176" s="229"/>
      <c r="AC176" s="229"/>
    </row>
    <row r="177" spans="2:29" s="79" customFormat="1" x14ac:dyDescent="0.25">
      <c r="B177" s="77"/>
      <c r="C177" s="88"/>
      <c r="D177" s="77"/>
      <c r="E177" s="89"/>
      <c r="F177" s="90"/>
      <c r="G177" s="78"/>
      <c r="H177" s="89"/>
      <c r="I177" s="88"/>
      <c r="J177" s="78"/>
      <c r="K177" s="89"/>
      <c r="L177" s="88"/>
      <c r="N177" s="89"/>
      <c r="P177" s="90"/>
      <c r="Q177" s="78"/>
      <c r="R177" s="89"/>
      <c r="S177" s="88"/>
      <c r="T177" s="78"/>
      <c r="U177" s="89"/>
      <c r="V177" s="88"/>
      <c r="W177" s="77"/>
      <c r="X177" s="89"/>
      <c r="AA177" s="229"/>
      <c r="AB177" s="229"/>
      <c r="AC177" s="229"/>
    </row>
    <row r="178" spans="2:29" s="79" customFormat="1" x14ac:dyDescent="0.25">
      <c r="B178" s="77"/>
      <c r="C178" s="88"/>
      <c r="D178" s="77"/>
      <c r="E178" s="89"/>
      <c r="F178" s="90"/>
      <c r="G178" s="78"/>
      <c r="H178" s="89"/>
      <c r="I178" s="88"/>
      <c r="J178" s="78"/>
      <c r="K178" s="89"/>
      <c r="L178" s="88"/>
      <c r="N178" s="89"/>
      <c r="P178" s="90"/>
      <c r="Q178" s="78"/>
      <c r="R178" s="89"/>
      <c r="S178" s="88"/>
      <c r="T178" s="78"/>
      <c r="U178" s="89"/>
      <c r="V178" s="88"/>
      <c r="W178" s="77"/>
      <c r="X178" s="89"/>
      <c r="AA178" s="229"/>
      <c r="AB178" s="229"/>
      <c r="AC178" s="229"/>
    </row>
    <row r="179" spans="2:29" s="79" customFormat="1" x14ac:dyDescent="0.25">
      <c r="B179" s="77"/>
      <c r="C179" s="88"/>
      <c r="D179" s="77"/>
      <c r="E179" s="89"/>
      <c r="F179" s="90"/>
      <c r="G179" s="78"/>
      <c r="H179" s="89"/>
      <c r="I179" s="88"/>
      <c r="J179" s="78"/>
      <c r="K179" s="89"/>
      <c r="L179" s="88"/>
      <c r="N179" s="89"/>
      <c r="P179" s="90"/>
      <c r="Q179" s="78"/>
      <c r="R179" s="89"/>
      <c r="S179" s="88"/>
      <c r="T179" s="78"/>
      <c r="U179" s="89"/>
      <c r="V179" s="88"/>
      <c r="W179" s="77"/>
      <c r="X179" s="89"/>
      <c r="AA179" s="229"/>
      <c r="AB179" s="229"/>
      <c r="AC179" s="229"/>
    </row>
    <row r="180" spans="2:29" s="79" customFormat="1" x14ac:dyDescent="0.25">
      <c r="B180" s="77"/>
      <c r="C180" s="88"/>
      <c r="D180" s="77"/>
      <c r="E180" s="89"/>
      <c r="F180" s="90"/>
      <c r="G180" s="78"/>
      <c r="H180" s="89"/>
      <c r="I180" s="88"/>
      <c r="J180" s="78"/>
      <c r="K180" s="89"/>
      <c r="L180" s="88"/>
      <c r="N180" s="89"/>
      <c r="P180" s="90"/>
      <c r="Q180" s="78"/>
      <c r="R180" s="89"/>
      <c r="S180" s="88"/>
      <c r="T180" s="78"/>
      <c r="U180" s="89"/>
      <c r="V180" s="88"/>
      <c r="W180" s="77"/>
      <c r="X180" s="89"/>
      <c r="AA180" s="229"/>
      <c r="AB180" s="229"/>
      <c r="AC180" s="229"/>
    </row>
    <row r="181" spans="2:29" s="79" customFormat="1" x14ac:dyDescent="0.25">
      <c r="B181" s="77"/>
      <c r="C181" s="88"/>
      <c r="D181" s="77"/>
      <c r="E181" s="89"/>
      <c r="F181" s="90"/>
      <c r="G181" s="78"/>
      <c r="H181" s="89"/>
      <c r="I181" s="88"/>
      <c r="J181" s="78"/>
      <c r="K181" s="89"/>
      <c r="L181" s="88"/>
      <c r="N181" s="89"/>
      <c r="P181" s="90"/>
      <c r="Q181" s="78"/>
      <c r="R181" s="89"/>
      <c r="S181" s="88"/>
      <c r="T181" s="78"/>
      <c r="U181" s="89"/>
      <c r="V181" s="88"/>
      <c r="W181" s="77"/>
      <c r="X181" s="89"/>
      <c r="AA181" s="229"/>
      <c r="AB181" s="229"/>
      <c r="AC181" s="229"/>
    </row>
    <row r="182" spans="2:29" s="79" customFormat="1" x14ac:dyDescent="0.25">
      <c r="B182" s="77"/>
      <c r="C182" s="88"/>
      <c r="D182" s="77"/>
      <c r="E182" s="89"/>
      <c r="F182" s="90"/>
      <c r="G182" s="78"/>
      <c r="H182" s="89"/>
      <c r="I182" s="88"/>
      <c r="J182" s="78"/>
      <c r="K182" s="89"/>
      <c r="L182" s="88"/>
      <c r="N182" s="89"/>
      <c r="P182" s="90"/>
      <c r="Q182" s="78"/>
      <c r="R182" s="89"/>
      <c r="S182" s="88"/>
      <c r="T182" s="78"/>
      <c r="U182" s="89"/>
      <c r="V182" s="88"/>
      <c r="W182" s="77"/>
      <c r="X182" s="89"/>
      <c r="AA182" s="229"/>
      <c r="AB182" s="229"/>
      <c r="AC182" s="229"/>
    </row>
    <row r="183" spans="2:29" s="79" customFormat="1" x14ac:dyDescent="0.25">
      <c r="B183" s="77"/>
      <c r="C183" s="88"/>
      <c r="D183" s="77"/>
      <c r="E183" s="89"/>
      <c r="F183" s="90"/>
      <c r="G183" s="78"/>
      <c r="H183" s="89"/>
      <c r="I183" s="88"/>
      <c r="J183" s="78"/>
      <c r="K183" s="89"/>
      <c r="L183" s="88"/>
      <c r="N183" s="89"/>
      <c r="P183" s="90"/>
      <c r="Q183" s="78"/>
      <c r="R183" s="89"/>
      <c r="S183" s="88"/>
      <c r="T183" s="78"/>
      <c r="U183" s="89"/>
      <c r="V183" s="88"/>
      <c r="W183" s="77"/>
      <c r="X183" s="89"/>
      <c r="AA183" s="229"/>
      <c r="AB183" s="229"/>
      <c r="AC183" s="229"/>
    </row>
    <row r="184" spans="2:29" s="79" customFormat="1" x14ac:dyDescent="0.25">
      <c r="B184" s="77"/>
      <c r="C184" s="88"/>
      <c r="D184" s="77"/>
      <c r="E184" s="89"/>
      <c r="F184" s="90"/>
      <c r="G184" s="78"/>
      <c r="H184" s="89"/>
      <c r="I184" s="88"/>
      <c r="J184" s="78"/>
      <c r="K184" s="89"/>
      <c r="L184" s="88"/>
      <c r="N184" s="89"/>
      <c r="P184" s="90"/>
      <c r="Q184" s="78"/>
      <c r="R184" s="89"/>
      <c r="S184" s="88"/>
      <c r="T184" s="78"/>
      <c r="U184" s="89"/>
      <c r="V184" s="88"/>
      <c r="W184" s="77"/>
      <c r="X184" s="89"/>
      <c r="AA184" s="229"/>
      <c r="AB184" s="229"/>
      <c r="AC184" s="229"/>
    </row>
    <row r="185" spans="2:29" s="79" customFormat="1" x14ac:dyDescent="0.25">
      <c r="B185" s="77"/>
      <c r="C185" s="88"/>
      <c r="D185" s="77"/>
      <c r="E185" s="89"/>
      <c r="F185" s="90"/>
      <c r="G185" s="78"/>
      <c r="H185" s="89"/>
      <c r="I185" s="88"/>
      <c r="J185" s="78"/>
      <c r="K185" s="89"/>
      <c r="L185" s="88"/>
      <c r="N185" s="89"/>
      <c r="P185" s="90"/>
      <c r="Q185" s="78"/>
      <c r="R185" s="89"/>
      <c r="S185" s="88"/>
      <c r="T185" s="78"/>
      <c r="U185" s="89"/>
      <c r="V185" s="88"/>
      <c r="W185" s="77"/>
      <c r="X185" s="89"/>
      <c r="AA185" s="229"/>
      <c r="AB185" s="229"/>
      <c r="AC185" s="229"/>
    </row>
    <row r="186" spans="2:29" s="79" customFormat="1" x14ac:dyDescent="0.25">
      <c r="B186" s="77"/>
      <c r="C186" s="88"/>
      <c r="D186" s="77"/>
      <c r="E186" s="89"/>
      <c r="F186" s="90"/>
      <c r="G186" s="78"/>
      <c r="H186" s="89"/>
      <c r="I186" s="88"/>
      <c r="J186" s="78"/>
      <c r="K186" s="89"/>
      <c r="L186" s="88"/>
      <c r="N186" s="89"/>
      <c r="P186" s="90"/>
      <c r="Q186" s="78"/>
      <c r="R186" s="89"/>
      <c r="S186" s="88"/>
      <c r="T186" s="78"/>
      <c r="U186" s="89"/>
      <c r="V186" s="88"/>
      <c r="W186" s="77"/>
      <c r="X186" s="89"/>
      <c r="AA186" s="229"/>
      <c r="AB186" s="229"/>
      <c r="AC186" s="229"/>
    </row>
    <row r="187" spans="2:29" s="79" customFormat="1" x14ac:dyDescent="0.25">
      <c r="B187" s="77"/>
      <c r="C187" s="88"/>
      <c r="D187" s="77"/>
      <c r="E187" s="89"/>
      <c r="F187" s="90"/>
      <c r="G187" s="78"/>
      <c r="H187" s="89"/>
      <c r="I187" s="88"/>
      <c r="J187" s="78"/>
      <c r="K187" s="89"/>
      <c r="L187" s="88"/>
      <c r="N187" s="89"/>
      <c r="P187" s="90"/>
      <c r="Q187" s="78"/>
      <c r="R187" s="89"/>
      <c r="S187" s="88"/>
      <c r="T187" s="78"/>
      <c r="U187" s="89"/>
      <c r="V187" s="88"/>
      <c r="W187" s="77"/>
      <c r="X187" s="89"/>
      <c r="AA187" s="229"/>
      <c r="AB187" s="229"/>
      <c r="AC187" s="229"/>
    </row>
    <row r="188" spans="2:29" s="79" customFormat="1" x14ac:dyDescent="0.25">
      <c r="B188" s="77"/>
      <c r="C188" s="88"/>
      <c r="D188" s="77"/>
      <c r="E188" s="89"/>
      <c r="F188" s="90"/>
      <c r="G188" s="78"/>
      <c r="H188" s="89"/>
      <c r="I188" s="88"/>
      <c r="J188" s="78"/>
      <c r="K188" s="89"/>
      <c r="L188" s="88"/>
      <c r="N188" s="89"/>
      <c r="P188" s="90"/>
      <c r="Q188" s="78"/>
      <c r="R188" s="89"/>
      <c r="S188" s="88"/>
      <c r="T188" s="78"/>
      <c r="U188" s="89"/>
      <c r="V188" s="88"/>
      <c r="W188" s="77"/>
      <c r="X188" s="89"/>
      <c r="AA188" s="229"/>
      <c r="AB188" s="229"/>
      <c r="AC188" s="229"/>
    </row>
    <row r="189" spans="2:29" s="79" customFormat="1" x14ac:dyDescent="0.25">
      <c r="B189" s="77"/>
      <c r="C189" s="88"/>
      <c r="D189" s="77"/>
      <c r="E189" s="89"/>
      <c r="F189" s="90"/>
      <c r="G189" s="78"/>
      <c r="H189" s="89"/>
      <c r="I189" s="88"/>
      <c r="J189" s="78"/>
      <c r="K189" s="89"/>
      <c r="L189" s="88"/>
      <c r="N189" s="89"/>
      <c r="P189" s="90"/>
      <c r="Q189" s="78"/>
      <c r="R189" s="89"/>
      <c r="S189" s="88"/>
      <c r="T189" s="78"/>
      <c r="U189" s="89"/>
      <c r="V189" s="88"/>
      <c r="W189" s="77"/>
      <c r="X189" s="89"/>
      <c r="AA189" s="229"/>
      <c r="AB189" s="229"/>
      <c r="AC189" s="229"/>
    </row>
    <row r="190" spans="2:29" s="79" customFormat="1" x14ac:dyDescent="0.25">
      <c r="B190" s="77"/>
      <c r="C190" s="88"/>
      <c r="D190" s="77"/>
      <c r="E190" s="89"/>
      <c r="F190" s="90"/>
      <c r="G190" s="78"/>
      <c r="H190" s="89"/>
      <c r="I190" s="88"/>
      <c r="J190" s="78"/>
      <c r="K190" s="89"/>
      <c r="L190" s="88"/>
      <c r="N190" s="89"/>
      <c r="P190" s="90"/>
      <c r="Q190" s="78"/>
      <c r="R190" s="89"/>
      <c r="S190" s="88"/>
      <c r="T190" s="78"/>
      <c r="U190" s="89"/>
      <c r="V190" s="88"/>
      <c r="W190" s="77"/>
      <c r="X190" s="89"/>
      <c r="AA190" s="229"/>
      <c r="AB190" s="229"/>
      <c r="AC190" s="229"/>
    </row>
    <row r="191" spans="2:29" s="79" customFormat="1" x14ac:dyDescent="0.25">
      <c r="B191" s="77"/>
      <c r="C191" s="88"/>
      <c r="D191" s="77"/>
      <c r="E191" s="89"/>
      <c r="F191" s="90"/>
      <c r="G191" s="78"/>
      <c r="H191" s="89"/>
      <c r="I191" s="88"/>
      <c r="J191" s="78"/>
      <c r="K191" s="89"/>
      <c r="L191" s="88"/>
      <c r="N191" s="89"/>
      <c r="P191" s="90"/>
      <c r="Q191" s="78"/>
      <c r="R191" s="89"/>
      <c r="S191" s="88"/>
      <c r="T191" s="78"/>
      <c r="U191" s="89"/>
      <c r="V191" s="88"/>
      <c r="W191" s="77"/>
      <c r="X191" s="89"/>
      <c r="AA191" s="229"/>
      <c r="AB191" s="229"/>
      <c r="AC191" s="229"/>
    </row>
    <row r="192" spans="2:29" s="79" customFormat="1" x14ac:dyDescent="0.25">
      <c r="B192" s="77"/>
      <c r="C192" s="88"/>
      <c r="D192" s="77"/>
      <c r="E192" s="89"/>
      <c r="F192" s="90"/>
      <c r="G192" s="78"/>
      <c r="H192" s="89"/>
      <c r="I192" s="88"/>
      <c r="J192" s="78"/>
      <c r="K192" s="89"/>
      <c r="L192" s="88"/>
      <c r="N192" s="89"/>
      <c r="P192" s="90"/>
      <c r="Q192" s="78"/>
      <c r="R192" s="89"/>
      <c r="S192" s="88"/>
      <c r="T192" s="78"/>
      <c r="U192" s="89"/>
      <c r="V192" s="88"/>
      <c r="W192" s="77"/>
      <c r="X192" s="89"/>
      <c r="AA192" s="229"/>
      <c r="AB192" s="229"/>
      <c r="AC192" s="229"/>
    </row>
    <row r="193" spans="2:29" s="79" customFormat="1" x14ac:dyDescent="0.25">
      <c r="B193" s="77"/>
      <c r="C193" s="88"/>
      <c r="D193" s="77"/>
      <c r="E193" s="89"/>
      <c r="F193" s="90"/>
      <c r="G193" s="78"/>
      <c r="H193" s="89"/>
      <c r="I193" s="88"/>
      <c r="J193" s="78"/>
      <c r="K193" s="89"/>
      <c r="L193" s="88"/>
      <c r="N193" s="89"/>
      <c r="P193" s="90"/>
      <c r="Q193" s="78"/>
      <c r="R193" s="89"/>
      <c r="S193" s="88"/>
      <c r="T193" s="78"/>
      <c r="U193" s="89"/>
      <c r="V193" s="88"/>
      <c r="W193" s="77"/>
      <c r="X193" s="89"/>
      <c r="AA193" s="229"/>
      <c r="AB193" s="229"/>
      <c r="AC193" s="229"/>
    </row>
    <row r="194" spans="2:29" s="79" customFormat="1" x14ac:dyDescent="0.25">
      <c r="B194" s="77"/>
      <c r="C194" s="88"/>
      <c r="D194" s="77"/>
      <c r="E194" s="89"/>
      <c r="F194" s="90"/>
      <c r="G194" s="78"/>
      <c r="H194" s="89"/>
      <c r="I194" s="88"/>
      <c r="J194" s="78"/>
      <c r="K194" s="89"/>
      <c r="L194" s="88"/>
      <c r="N194" s="89"/>
      <c r="P194" s="90"/>
      <c r="Q194" s="78"/>
      <c r="R194" s="89"/>
      <c r="S194" s="88"/>
      <c r="T194" s="78"/>
      <c r="U194" s="89"/>
      <c r="V194" s="88"/>
      <c r="W194" s="77"/>
      <c r="X194" s="89"/>
      <c r="AA194" s="229"/>
      <c r="AB194" s="229"/>
      <c r="AC194" s="229"/>
    </row>
    <row r="195" spans="2:29" s="79" customFormat="1" x14ac:dyDescent="0.25">
      <c r="B195" s="77"/>
      <c r="C195" s="88"/>
      <c r="D195" s="77"/>
      <c r="E195" s="89"/>
      <c r="F195" s="90"/>
      <c r="G195" s="78"/>
      <c r="H195" s="89"/>
      <c r="I195" s="88"/>
      <c r="J195" s="78"/>
      <c r="K195" s="89"/>
      <c r="L195" s="88"/>
      <c r="N195" s="89"/>
      <c r="P195" s="90"/>
      <c r="Q195" s="78"/>
      <c r="R195" s="89"/>
      <c r="S195" s="88"/>
      <c r="T195" s="78"/>
      <c r="U195" s="89"/>
      <c r="V195" s="88"/>
      <c r="W195" s="77"/>
      <c r="X195" s="89"/>
      <c r="AA195" s="229"/>
      <c r="AB195" s="229"/>
      <c r="AC195" s="229"/>
    </row>
    <row r="196" spans="2:29" s="79" customFormat="1" x14ac:dyDescent="0.25">
      <c r="B196" s="77"/>
      <c r="C196" s="88"/>
      <c r="D196" s="77"/>
      <c r="E196" s="89"/>
      <c r="F196" s="90"/>
      <c r="G196" s="78"/>
      <c r="H196" s="89"/>
      <c r="I196" s="88"/>
      <c r="J196" s="78"/>
      <c r="K196" s="89"/>
      <c r="L196" s="88"/>
      <c r="N196" s="89"/>
      <c r="P196" s="90"/>
      <c r="Q196" s="78"/>
      <c r="R196" s="89"/>
      <c r="S196" s="88"/>
      <c r="T196" s="78"/>
      <c r="U196" s="89"/>
      <c r="V196" s="88"/>
      <c r="W196" s="77"/>
      <c r="X196" s="89"/>
      <c r="AA196" s="229"/>
      <c r="AB196" s="229"/>
      <c r="AC196" s="229"/>
    </row>
    <row r="197" spans="2:29" s="79" customFormat="1" x14ac:dyDescent="0.25">
      <c r="B197" s="77"/>
      <c r="C197" s="88"/>
      <c r="D197" s="77"/>
      <c r="E197" s="89"/>
      <c r="F197" s="90"/>
      <c r="G197" s="78"/>
      <c r="H197" s="89"/>
      <c r="I197" s="88"/>
      <c r="J197" s="78"/>
      <c r="K197" s="89"/>
      <c r="L197" s="88"/>
      <c r="N197" s="89"/>
      <c r="P197" s="90"/>
      <c r="Q197" s="78"/>
      <c r="R197" s="89"/>
      <c r="S197" s="88"/>
      <c r="T197" s="78"/>
      <c r="U197" s="89"/>
      <c r="V197" s="88"/>
      <c r="W197" s="77"/>
      <c r="X197" s="89"/>
      <c r="AA197" s="229"/>
      <c r="AB197" s="229"/>
      <c r="AC197" s="229"/>
    </row>
    <row r="198" spans="2:29" s="79" customFormat="1" x14ac:dyDescent="0.25">
      <c r="B198" s="77"/>
      <c r="C198" s="88"/>
      <c r="D198" s="77"/>
      <c r="E198" s="89"/>
      <c r="F198" s="90"/>
      <c r="G198" s="78"/>
      <c r="H198" s="89"/>
      <c r="I198" s="88"/>
      <c r="J198" s="78"/>
      <c r="K198" s="89"/>
      <c r="L198" s="88"/>
      <c r="N198" s="89"/>
      <c r="P198" s="90"/>
      <c r="Q198" s="78"/>
      <c r="R198" s="89"/>
      <c r="S198" s="88"/>
      <c r="T198" s="78"/>
      <c r="U198" s="89"/>
      <c r="V198" s="88"/>
      <c r="W198" s="77"/>
      <c r="X198" s="89"/>
      <c r="AA198" s="229"/>
      <c r="AB198" s="229"/>
      <c r="AC198" s="229"/>
    </row>
    <row r="199" spans="2:29" s="79" customFormat="1" x14ac:dyDescent="0.25">
      <c r="B199" s="77"/>
      <c r="C199" s="88"/>
      <c r="D199" s="77"/>
      <c r="E199" s="89"/>
      <c r="F199" s="90"/>
      <c r="G199" s="78"/>
      <c r="H199" s="89"/>
      <c r="I199" s="88"/>
      <c r="J199" s="78"/>
      <c r="K199" s="89"/>
      <c r="L199" s="88"/>
      <c r="N199" s="89"/>
      <c r="P199" s="90"/>
      <c r="Q199" s="78"/>
      <c r="R199" s="89"/>
      <c r="S199" s="88"/>
      <c r="T199" s="78"/>
      <c r="U199" s="89"/>
      <c r="V199" s="88"/>
      <c r="W199" s="77"/>
      <c r="X199" s="89"/>
      <c r="AA199" s="229"/>
      <c r="AB199" s="229"/>
      <c r="AC199" s="229"/>
    </row>
    <row r="200" spans="2:29" s="79" customFormat="1" x14ac:dyDescent="0.25">
      <c r="B200" s="77"/>
      <c r="C200" s="88"/>
      <c r="D200" s="77"/>
      <c r="E200" s="89"/>
      <c r="F200" s="90"/>
      <c r="G200" s="78"/>
      <c r="H200" s="89"/>
      <c r="I200" s="88"/>
      <c r="J200" s="78"/>
      <c r="K200" s="89"/>
      <c r="L200" s="88"/>
      <c r="N200" s="89"/>
      <c r="P200" s="90"/>
      <c r="Q200" s="78"/>
      <c r="R200" s="89"/>
      <c r="S200" s="88"/>
      <c r="T200" s="78"/>
      <c r="U200" s="89"/>
      <c r="V200" s="88"/>
      <c r="W200" s="77"/>
      <c r="X200" s="89"/>
      <c r="AA200" s="229"/>
      <c r="AB200" s="229"/>
      <c r="AC200" s="229"/>
    </row>
    <row r="201" spans="2:29" s="79" customFormat="1" x14ac:dyDescent="0.25">
      <c r="B201" s="77"/>
      <c r="C201" s="88"/>
      <c r="D201" s="77"/>
      <c r="E201" s="89"/>
      <c r="F201" s="90"/>
      <c r="G201" s="78"/>
      <c r="H201" s="89"/>
      <c r="I201" s="88"/>
      <c r="J201" s="78"/>
      <c r="K201" s="89"/>
      <c r="L201" s="88"/>
      <c r="N201" s="89"/>
      <c r="P201" s="90"/>
      <c r="Q201" s="78"/>
      <c r="R201" s="89"/>
      <c r="S201" s="88"/>
      <c r="T201" s="78"/>
      <c r="U201" s="89"/>
      <c r="V201" s="88"/>
      <c r="W201" s="77"/>
      <c r="X201" s="89"/>
      <c r="AA201" s="229"/>
      <c r="AB201" s="229"/>
      <c r="AC201" s="229"/>
    </row>
    <row r="202" spans="2:29" s="79" customFormat="1" x14ac:dyDescent="0.25">
      <c r="B202" s="77"/>
      <c r="C202" s="88"/>
      <c r="D202" s="77"/>
      <c r="E202" s="89"/>
      <c r="F202" s="90"/>
      <c r="G202" s="78"/>
      <c r="H202" s="89"/>
      <c r="I202" s="88"/>
      <c r="J202" s="78"/>
      <c r="K202" s="89"/>
      <c r="L202" s="88"/>
      <c r="N202" s="89"/>
      <c r="P202" s="90"/>
      <c r="Q202" s="78"/>
      <c r="R202" s="89"/>
      <c r="S202" s="88"/>
      <c r="T202" s="78"/>
      <c r="U202" s="89"/>
      <c r="V202" s="88"/>
      <c r="W202" s="77"/>
      <c r="X202" s="89"/>
      <c r="AA202" s="229"/>
      <c r="AB202" s="229"/>
      <c r="AC202" s="229"/>
    </row>
    <row r="203" spans="2:29" s="79" customFormat="1" x14ac:dyDescent="0.25">
      <c r="B203" s="77"/>
      <c r="C203" s="88"/>
      <c r="D203" s="77"/>
      <c r="E203" s="89"/>
      <c r="F203" s="90"/>
      <c r="G203" s="78"/>
      <c r="H203" s="89"/>
      <c r="I203" s="88"/>
      <c r="J203" s="78"/>
      <c r="K203" s="89"/>
      <c r="L203" s="88"/>
      <c r="N203" s="89"/>
      <c r="P203" s="90"/>
      <c r="Q203" s="78"/>
      <c r="R203" s="89"/>
      <c r="S203" s="88"/>
      <c r="T203" s="78"/>
      <c r="U203" s="89"/>
      <c r="V203" s="88"/>
      <c r="W203" s="77"/>
      <c r="X203" s="89"/>
      <c r="AA203" s="229"/>
      <c r="AB203" s="229"/>
      <c r="AC203" s="229"/>
    </row>
    <row r="204" spans="2:29" s="79" customFormat="1" x14ac:dyDescent="0.25">
      <c r="B204" s="77"/>
      <c r="C204" s="88"/>
      <c r="D204" s="77"/>
      <c r="E204" s="89"/>
      <c r="F204" s="90"/>
      <c r="G204" s="78"/>
      <c r="H204" s="89"/>
      <c r="I204" s="88"/>
      <c r="J204" s="78"/>
      <c r="K204" s="89"/>
      <c r="L204" s="88"/>
      <c r="N204" s="89"/>
      <c r="P204" s="90"/>
      <c r="Q204" s="78"/>
      <c r="R204" s="89"/>
      <c r="S204" s="88"/>
      <c r="T204" s="78"/>
      <c r="U204" s="89"/>
      <c r="V204" s="88"/>
      <c r="W204" s="77"/>
      <c r="X204" s="89"/>
      <c r="AA204" s="229"/>
      <c r="AB204" s="229"/>
      <c r="AC204" s="229"/>
    </row>
    <row r="205" spans="2:29" s="79" customFormat="1" x14ac:dyDescent="0.25">
      <c r="B205" s="77"/>
      <c r="C205" s="88"/>
      <c r="D205" s="77"/>
      <c r="E205" s="89"/>
      <c r="F205" s="90"/>
      <c r="G205" s="78"/>
      <c r="H205" s="89"/>
      <c r="I205" s="88"/>
      <c r="J205" s="78"/>
      <c r="K205" s="89"/>
      <c r="L205" s="88"/>
      <c r="N205" s="89"/>
      <c r="P205" s="90"/>
      <c r="Q205" s="78"/>
      <c r="R205" s="89"/>
      <c r="S205" s="88"/>
      <c r="T205" s="78"/>
      <c r="U205" s="89"/>
      <c r="V205" s="88"/>
      <c r="W205" s="77"/>
      <c r="X205" s="89"/>
      <c r="AA205" s="229"/>
      <c r="AB205" s="229"/>
      <c r="AC205" s="229"/>
    </row>
    <row r="206" spans="2:29" s="79" customFormat="1" x14ac:dyDescent="0.25">
      <c r="B206" s="77"/>
      <c r="C206" s="88"/>
      <c r="D206" s="77"/>
      <c r="E206" s="89"/>
      <c r="F206" s="90"/>
      <c r="G206" s="78"/>
      <c r="H206" s="89"/>
      <c r="I206" s="88"/>
      <c r="J206" s="78"/>
      <c r="K206" s="89"/>
      <c r="L206" s="88"/>
      <c r="N206" s="89"/>
      <c r="P206" s="90"/>
      <c r="Q206" s="78"/>
      <c r="R206" s="89"/>
      <c r="S206" s="88"/>
      <c r="T206" s="78"/>
      <c r="U206" s="89"/>
      <c r="V206" s="88"/>
      <c r="W206" s="77"/>
      <c r="X206" s="89"/>
      <c r="AA206" s="229"/>
      <c r="AB206" s="229"/>
      <c r="AC206" s="229"/>
    </row>
    <row r="207" spans="2:29" s="79" customFormat="1" x14ac:dyDescent="0.25">
      <c r="B207" s="77"/>
      <c r="C207" s="88"/>
      <c r="D207" s="77"/>
      <c r="E207" s="89"/>
      <c r="F207" s="90"/>
      <c r="G207" s="78"/>
      <c r="H207" s="89"/>
      <c r="I207" s="88"/>
      <c r="J207" s="78"/>
      <c r="K207" s="89"/>
      <c r="L207" s="88"/>
      <c r="N207" s="89"/>
      <c r="P207" s="90"/>
      <c r="Q207" s="78"/>
      <c r="R207" s="89"/>
      <c r="S207" s="88"/>
      <c r="T207" s="78"/>
      <c r="U207" s="89"/>
      <c r="V207" s="88"/>
      <c r="W207" s="77"/>
      <c r="X207" s="89"/>
      <c r="AA207" s="229"/>
      <c r="AB207" s="229"/>
      <c r="AC207" s="229"/>
    </row>
    <row r="208" spans="2:29" s="79" customFormat="1" x14ac:dyDescent="0.25">
      <c r="B208" s="77"/>
      <c r="C208" s="88"/>
      <c r="D208" s="77"/>
      <c r="E208" s="89"/>
      <c r="F208" s="90"/>
      <c r="G208" s="78"/>
      <c r="H208" s="89"/>
      <c r="I208" s="88"/>
      <c r="J208" s="78"/>
      <c r="K208" s="89"/>
      <c r="L208" s="88"/>
      <c r="N208" s="89"/>
      <c r="P208" s="90"/>
      <c r="Q208" s="78"/>
      <c r="R208" s="89"/>
      <c r="S208" s="88"/>
      <c r="T208" s="78"/>
      <c r="U208" s="89"/>
      <c r="V208" s="88"/>
      <c r="W208" s="77"/>
      <c r="X208" s="89"/>
      <c r="AA208" s="229"/>
      <c r="AB208" s="229"/>
      <c r="AC208" s="229"/>
    </row>
    <row r="209" spans="2:29" s="79" customFormat="1" x14ac:dyDescent="0.25">
      <c r="B209" s="77"/>
      <c r="C209" s="88"/>
      <c r="D209" s="77"/>
      <c r="E209" s="89"/>
      <c r="F209" s="90"/>
      <c r="G209" s="78"/>
      <c r="H209" s="89"/>
      <c r="I209" s="88"/>
      <c r="J209" s="78"/>
      <c r="K209" s="89"/>
      <c r="L209" s="88"/>
      <c r="N209" s="89"/>
      <c r="P209" s="90"/>
      <c r="Q209" s="78"/>
      <c r="R209" s="89"/>
      <c r="S209" s="88"/>
      <c r="T209" s="78"/>
      <c r="U209" s="89"/>
      <c r="V209" s="88"/>
      <c r="W209" s="77"/>
      <c r="X209" s="89"/>
      <c r="AA209" s="229"/>
      <c r="AB209" s="229"/>
      <c r="AC209" s="229"/>
    </row>
    <row r="210" spans="2:29" s="79" customFormat="1" x14ac:dyDescent="0.25">
      <c r="B210" s="77"/>
      <c r="C210" s="88"/>
      <c r="D210" s="77"/>
      <c r="E210" s="89"/>
      <c r="F210" s="90"/>
      <c r="G210" s="78"/>
      <c r="H210" s="89"/>
      <c r="I210" s="88"/>
      <c r="J210" s="78"/>
      <c r="K210" s="89"/>
      <c r="L210" s="88"/>
      <c r="N210" s="89"/>
      <c r="P210" s="90"/>
      <c r="Q210" s="78"/>
      <c r="R210" s="89"/>
      <c r="S210" s="88"/>
      <c r="T210" s="78"/>
      <c r="U210" s="89"/>
      <c r="V210" s="88"/>
      <c r="W210" s="77"/>
      <c r="X210" s="89"/>
      <c r="AA210" s="229"/>
      <c r="AB210" s="229"/>
      <c r="AC210" s="229"/>
    </row>
    <row r="211" spans="2:29" s="79" customFormat="1" x14ac:dyDescent="0.25">
      <c r="B211" s="77"/>
      <c r="C211" s="88"/>
      <c r="D211" s="77"/>
      <c r="E211" s="89"/>
      <c r="F211" s="90"/>
      <c r="G211" s="78"/>
      <c r="H211" s="89"/>
      <c r="I211" s="88"/>
      <c r="J211" s="78"/>
      <c r="K211" s="89"/>
      <c r="L211" s="88"/>
      <c r="N211" s="89"/>
      <c r="P211" s="90"/>
      <c r="Q211" s="78"/>
      <c r="R211" s="89"/>
      <c r="S211" s="88"/>
      <c r="T211" s="78"/>
      <c r="U211" s="89"/>
      <c r="V211" s="88"/>
      <c r="W211" s="77"/>
      <c r="X211" s="89"/>
      <c r="AA211" s="229"/>
      <c r="AB211" s="229"/>
      <c r="AC211" s="229"/>
    </row>
    <row r="212" spans="2:29" s="79" customFormat="1" x14ac:dyDescent="0.25">
      <c r="B212" s="77"/>
      <c r="C212" s="88"/>
      <c r="D212" s="77"/>
      <c r="E212" s="89"/>
      <c r="F212" s="90"/>
      <c r="G212" s="78"/>
      <c r="H212" s="89"/>
      <c r="I212" s="88"/>
      <c r="J212" s="78"/>
      <c r="K212" s="89"/>
      <c r="L212" s="88"/>
      <c r="N212" s="89"/>
      <c r="P212" s="90"/>
      <c r="Q212" s="78"/>
      <c r="R212" s="89"/>
      <c r="S212" s="88"/>
      <c r="T212" s="78"/>
      <c r="U212" s="89"/>
      <c r="V212" s="88"/>
      <c r="W212" s="77"/>
      <c r="X212" s="89"/>
      <c r="AA212" s="229"/>
      <c r="AB212" s="229"/>
      <c r="AC212" s="229"/>
    </row>
    <row r="213" spans="2:29" s="79" customFormat="1" x14ac:dyDescent="0.25">
      <c r="B213" s="77"/>
      <c r="C213" s="88"/>
      <c r="D213" s="77"/>
      <c r="E213" s="89"/>
      <c r="F213" s="90"/>
      <c r="G213" s="78"/>
      <c r="H213" s="89"/>
      <c r="I213" s="88"/>
      <c r="J213" s="78"/>
      <c r="K213" s="89"/>
      <c r="L213" s="88"/>
      <c r="N213" s="89"/>
      <c r="P213" s="90"/>
      <c r="Q213" s="78"/>
      <c r="R213" s="89"/>
      <c r="S213" s="88"/>
      <c r="T213" s="78"/>
      <c r="U213" s="89"/>
      <c r="V213" s="88"/>
      <c r="W213" s="77"/>
      <c r="X213" s="89"/>
      <c r="AA213" s="229"/>
      <c r="AB213" s="229"/>
      <c r="AC213" s="229"/>
    </row>
    <row r="214" spans="2:29" s="79" customFormat="1" x14ac:dyDescent="0.25">
      <c r="B214" s="77"/>
      <c r="C214" s="88"/>
      <c r="D214" s="77"/>
      <c r="E214" s="89"/>
      <c r="F214" s="90"/>
      <c r="G214" s="78"/>
      <c r="H214" s="89"/>
      <c r="I214" s="88"/>
      <c r="J214" s="78"/>
      <c r="K214" s="89"/>
      <c r="L214" s="88"/>
      <c r="N214" s="89"/>
      <c r="P214" s="90"/>
      <c r="Q214" s="78"/>
      <c r="R214" s="89"/>
      <c r="S214" s="88"/>
      <c r="T214" s="78"/>
      <c r="U214" s="89"/>
      <c r="V214" s="88"/>
      <c r="W214" s="77"/>
      <c r="X214" s="89"/>
      <c r="AA214" s="229"/>
      <c r="AB214" s="229"/>
      <c r="AC214" s="229"/>
    </row>
    <row r="215" spans="2:29" s="79" customFormat="1" x14ac:dyDescent="0.25">
      <c r="B215" s="77"/>
      <c r="C215" s="88"/>
      <c r="D215" s="77"/>
      <c r="E215" s="89"/>
      <c r="F215" s="90"/>
      <c r="G215" s="78"/>
      <c r="H215" s="89"/>
      <c r="I215" s="88"/>
      <c r="J215" s="78"/>
      <c r="K215" s="89"/>
      <c r="L215" s="88"/>
      <c r="N215" s="89"/>
      <c r="P215" s="90"/>
      <c r="Q215" s="78"/>
      <c r="R215" s="89"/>
      <c r="S215" s="88"/>
      <c r="T215" s="78"/>
      <c r="U215" s="89"/>
      <c r="V215" s="88"/>
      <c r="W215" s="77"/>
      <c r="X215" s="89"/>
      <c r="AA215" s="229"/>
      <c r="AB215" s="229"/>
      <c r="AC215" s="229"/>
    </row>
    <row r="216" spans="2:29" s="79" customFormat="1" x14ac:dyDescent="0.25">
      <c r="B216" s="77"/>
      <c r="C216" s="88"/>
      <c r="D216" s="77"/>
      <c r="E216" s="89"/>
      <c r="F216" s="90"/>
      <c r="G216" s="78"/>
      <c r="H216" s="89"/>
      <c r="I216" s="88"/>
      <c r="J216" s="78"/>
      <c r="K216" s="89"/>
      <c r="L216" s="88"/>
      <c r="N216" s="89"/>
      <c r="P216" s="90"/>
      <c r="Q216" s="78"/>
      <c r="R216" s="89"/>
      <c r="S216" s="88"/>
      <c r="T216" s="78"/>
      <c r="U216" s="89"/>
      <c r="V216" s="88"/>
      <c r="W216" s="77"/>
      <c r="X216" s="89"/>
      <c r="AA216" s="229"/>
      <c r="AB216" s="229"/>
      <c r="AC216" s="229"/>
    </row>
    <row r="217" spans="2:29" s="79" customFormat="1" x14ac:dyDescent="0.25">
      <c r="B217" s="77"/>
      <c r="C217" s="88"/>
      <c r="D217" s="77"/>
      <c r="E217" s="89"/>
      <c r="F217" s="90"/>
      <c r="G217" s="78"/>
      <c r="H217" s="89"/>
      <c r="I217" s="88"/>
      <c r="J217" s="78"/>
      <c r="K217" s="89"/>
      <c r="L217" s="88"/>
      <c r="N217" s="89"/>
      <c r="P217" s="90"/>
      <c r="Q217" s="78"/>
      <c r="R217" s="89"/>
      <c r="S217" s="88"/>
      <c r="T217" s="78"/>
      <c r="U217" s="89"/>
      <c r="V217" s="88"/>
      <c r="W217" s="77"/>
      <c r="X217" s="89"/>
      <c r="AA217" s="229"/>
      <c r="AB217" s="229"/>
      <c r="AC217" s="229"/>
    </row>
    <row r="218" spans="2:29" s="79" customFormat="1" x14ac:dyDescent="0.25">
      <c r="B218" s="77"/>
      <c r="C218" s="88"/>
      <c r="D218" s="77"/>
      <c r="E218" s="89"/>
      <c r="F218" s="90"/>
      <c r="G218" s="78"/>
      <c r="H218" s="89"/>
      <c r="I218" s="88"/>
      <c r="J218" s="78"/>
      <c r="K218" s="89"/>
      <c r="L218" s="88"/>
      <c r="N218" s="89"/>
      <c r="P218" s="90"/>
      <c r="Q218" s="78"/>
      <c r="R218" s="89"/>
      <c r="S218" s="88"/>
      <c r="T218" s="78"/>
      <c r="U218" s="89"/>
      <c r="V218" s="88"/>
      <c r="W218" s="77"/>
      <c r="X218" s="89"/>
      <c r="AA218" s="229"/>
      <c r="AB218" s="229"/>
      <c r="AC218" s="229"/>
    </row>
    <row r="219" spans="2:29" s="79" customFormat="1" x14ac:dyDescent="0.25">
      <c r="B219" s="77"/>
      <c r="C219" s="88"/>
      <c r="D219" s="77"/>
      <c r="E219" s="89"/>
      <c r="F219" s="90"/>
      <c r="G219" s="78"/>
      <c r="H219" s="89"/>
      <c r="I219" s="88"/>
      <c r="J219" s="78"/>
      <c r="K219" s="89"/>
      <c r="L219" s="88"/>
      <c r="N219" s="89"/>
      <c r="P219" s="90"/>
      <c r="Q219" s="78"/>
      <c r="R219" s="89"/>
      <c r="S219" s="88"/>
      <c r="T219" s="78"/>
      <c r="U219" s="89"/>
      <c r="V219" s="88"/>
      <c r="W219" s="77"/>
      <c r="X219" s="89"/>
      <c r="AA219" s="229"/>
      <c r="AB219" s="229"/>
      <c r="AC219" s="229"/>
    </row>
    <row r="220" spans="2:29" s="79" customFormat="1" x14ac:dyDescent="0.25">
      <c r="B220" s="77"/>
      <c r="C220" s="88"/>
      <c r="D220" s="77"/>
      <c r="E220" s="89"/>
      <c r="F220" s="90"/>
      <c r="G220" s="78"/>
      <c r="H220" s="89"/>
      <c r="I220" s="88"/>
      <c r="J220" s="78"/>
      <c r="K220" s="89"/>
      <c r="L220" s="88"/>
      <c r="N220" s="89"/>
      <c r="P220" s="90"/>
      <c r="Q220" s="78"/>
      <c r="R220" s="89"/>
      <c r="S220" s="88"/>
      <c r="T220" s="78"/>
      <c r="U220" s="89"/>
      <c r="V220" s="88"/>
      <c r="W220" s="77"/>
      <c r="X220" s="89"/>
      <c r="AA220" s="229"/>
      <c r="AB220" s="229"/>
      <c r="AC220" s="229"/>
    </row>
    <row r="221" spans="2:29" s="79" customFormat="1" x14ac:dyDescent="0.25">
      <c r="B221" s="77"/>
      <c r="C221" s="88"/>
      <c r="D221" s="77"/>
      <c r="E221" s="89"/>
      <c r="F221" s="90"/>
      <c r="G221" s="78"/>
      <c r="H221" s="89"/>
      <c r="I221" s="88"/>
      <c r="J221" s="78"/>
      <c r="K221" s="89"/>
      <c r="L221" s="88"/>
      <c r="N221" s="89"/>
      <c r="P221" s="90"/>
      <c r="Q221" s="78"/>
      <c r="R221" s="89"/>
      <c r="S221" s="88"/>
      <c r="T221" s="78"/>
      <c r="U221" s="89"/>
      <c r="V221" s="88"/>
      <c r="W221" s="77"/>
      <c r="X221" s="89"/>
      <c r="AA221" s="229"/>
      <c r="AB221" s="229"/>
      <c r="AC221" s="229"/>
    </row>
    <row r="222" spans="2:29" s="79" customFormat="1" x14ac:dyDescent="0.25">
      <c r="B222" s="77"/>
      <c r="C222" s="88"/>
      <c r="D222" s="77"/>
      <c r="E222" s="89"/>
      <c r="F222" s="90"/>
      <c r="G222" s="78"/>
      <c r="H222" s="89"/>
      <c r="I222" s="88"/>
      <c r="J222" s="78"/>
      <c r="K222" s="89"/>
      <c r="L222" s="88"/>
      <c r="N222" s="89"/>
      <c r="P222" s="90"/>
      <c r="Q222" s="78"/>
      <c r="R222" s="89"/>
      <c r="S222" s="88"/>
      <c r="T222" s="78"/>
      <c r="U222" s="89"/>
      <c r="V222" s="88"/>
      <c r="W222" s="77"/>
      <c r="X222" s="89"/>
      <c r="AA222" s="229"/>
      <c r="AB222" s="229"/>
      <c r="AC222" s="229"/>
    </row>
    <row r="223" spans="2:29" s="79" customFormat="1" x14ac:dyDescent="0.25">
      <c r="B223" s="77"/>
      <c r="C223" s="88"/>
      <c r="D223" s="77"/>
      <c r="E223" s="89"/>
      <c r="F223" s="90"/>
      <c r="G223" s="78"/>
      <c r="H223" s="89"/>
      <c r="I223" s="88"/>
      <c r="J223" s="78"/>
      <c r="K223" s="89"/>
      <c r="L223" s="88"/>
      <c r="N223" s="89"/>
      <c r="P223" s="90"/>
      <c r="Q223" s="78"/>
      <c r="R223" s="89"/>
      <c r="S223" s="88"/>
      <c r="T223" s="78"/>
      <c r="U223" s="89"/>
      <c r="V223" s="88"/>
      <c r="W223" s="77"/>
      <c r="X223" s="89"/>
      <c r="AA223" s="229"/>
      <c r="AB223" s="229"/>
      <c r="AC223" s="229"/>
    </row>
    <row r="224" spans="2:29" s="79" customFormat="1" x14ac:dyDescent="0.25">
      <c r="B224" s="77"/>
      <c r="C224" s="88"/>
      <c r="D224" s="77"/>
      <c r="E224" s="89"/>
      <c r="F224" s="90"/>
      <c r="G224" s="78"/>
      <c r="H224" s="89"/>
      <c r="I224" s="88"/>
      <c r="J224" s="78"/>
      <c r="K224" s="89"/>
      <c r="L224" s="88"/>
      <c r="N224" s="89"/>
      <c r="P224" s="90"/>
      <c r="Q224" s="78"/>
      <c r="R224" s="89"/>
      <c r="S224" s="88"/>
      <c r="T224" s="78"/>
      <c r="U224" s="89"/>
      <c r="V224" s="88"/>
      <c r="W224" s="77"/>
      <c r="X224" s="89"/>
      <c r="AA224" s="229"/>
      <c r="AB224" s="229"/>
      <c r="AC224" s="229"/>
    </row>
    <row r="225" spans="2:29" s="79" customFormat="1" x14ac:dyDescent="0.25">
      <c r="B225" s="77"/>
      <c r="C225" s="88"/>
      <c r="D225" s="77"/>
      <c r="E225" s="89"/>
      <c r="F225" s="90"/>
      <c r="G225" s="78"/>
      <c r="H225" s="89"/>
      <c r="I225" s="88"/>
      <c r="J225" s="78"/>
      <c r="K225" s="89"/>
      <c r="L225" s="88"/>
      <c r="N225" s="89"/>
      <c r="P225" s="90"/>
      <c r="Q225" s="78"/>
      <c r="R225" s="89"/>
      <c r="S225" s="88"/>
      <c r="T225" s="78"/>
      <c r="U225" s="89"/>
      <c r="V225" s="88"/>
      <c r="W225" s="77"/>
      <c r="X225" s="89"/>
      <c r="AA225" s="229"/>
      <c r="AB225" s="229"/>
      <c r="AC225" s="229"/>
    </row>
    <row r="226" spans="2:29" s="79" customFormat="1" x14ac:dyDescent="0.25">
      <c r="B226" s="77"/>
      <c r="C226" s="88"/>
      <c r="D226" s="77"/>
      <c r="E226" s="89"/>
      <c r="F226" s="90"/>
      <c r="G226" s="78"/>
      <c r="H226" s="89"/>
      <c r="I226" s="88"/>
      <c r="J226" s="78"/>
      <c r="K226" s="89"/>
      <c r="L226" s="88"/>
      <c r="N226" s="89"/>
      <c r="P226" s="90"/>
      <c r="Q226" s="78"/>
      <c r="R226" s="89"/>
      <c r="S226" s="88"/>
      <c r="T226" s="78"/>
      <c r="U226" s="89"/>
      <c r="V226" s="88"/>
      <c r="W226" s="77"/>
      <c r="X226" s="89"/>
      <c r="AA226" s="229"/>
      <c r="AB226" s="229"/>
      <c r="AC226" s="229"/>
    </row>
    <row r="227" spans="2:29" s="79" customFormat="1" x14ac:dyDescent="0.25">
      <c r="B227" s="77"/>
      <c r="C227" s="88"/>
      <c r="D227" s="77"/>
      <c r="E227" s="89"/>
      <c r="F227" s="90"/>
      <c r="G227" s="78"/>
      <c r="H227" s="89"/>
      <c r="I227" s="88"/>
      <c r="J227" s="78"/>
      <c r="K227" s="89"/>
      <c r="L227" s="88"/>
      <c r="N227" s="89"/>
      <c r="P227" s="90"/>
      <c r="Q227" s="78"/>
      <c r="R227" s="89"/>
      <c r="S227" s="88"/>
      <c r="T227" s="78"/>
      <c r="U227" s="89"/>
      <c r="V227" s="88"/>
      <c r="W227" s="77"/>
      <c r="X227" s="89"/>
      <c r="AA227" s="229"/>
      <c r="AB227" s="229"/>
      <c r="AC227" s="229"/>
    </row>
    <row r="228" spans="2:29" s="79" customFormat="1" x14ac:dyDescent="0.25">
      <c r="B228" s="77"/>
      <c r="C228" s="88"/>
      <c r="D228" s="77"/>
      <c r="E228" s="89"/>
      <c r="F228" s="90"/>
      <c r="G228" s="78"/>
      <c r="H228" s="89"/>
      <c r="I228" s="88"/>
      <c r="J228" s="78"/>
      <c r="K228" s="89"/>
      <c r="L228" s="88"/>
      <c r="N228" s="89"/>
      <c r="P228" s="90"/>
      <c r="Q228" s="78"/>
      <c r="R228" s="89"/>
      <c r="S228" s="88"/>
      <c r="T228" s="78"/>
      <c r="U228" s="89"/>
      <c r="V228" s="88"/>
      <c r="W228" s="77"/>
      <c r="X228" s="89"/>
      <c r="AA228" s="229"/>
      <c r="AB228" s="229"/>
      <c r="AC228" s="229"/>
    </row>
    <row r="229" spans="2:29" s="79" customFormat="1" x14ac:dyDescent="0.25">
      <c r="B229" s="77"/>
      <c r="C229" s="88"/>
      <c r="D229" s="77"/>
      <c r="E229" s="89"/>
      <c r="F229" s="90"/>
      <c r="G229" s="78"/>
      <c r="H229" s="89"/>
      <c r="I229" s="88"/>
      <c r="J229" s="78"/>
      <c r="K229" s="89"/>
      <c r="L229" s="88"/>
      <c r="N229" s="89"/>
      <c r="P229" s="90"/>
      <c r="Q229" s="78"/>
      <c r="R229" s="89"/>
      <c r="S229" s="88"/>
      <c r="T229" s="78"/>
      <c r="U229" s="89"/>
      <c r="V229" s="88"/>
      <c r="W229" s="77"/>
      <c r="X229" s="89"/>
      <c r="AA229" s="229"/>
      <c r="AB229" s="229"/>
      <c r="AC229" s="229"/>
    </row>
    <row r="230" spans="2:29" s="79" customFormat="1" x14ac:dyDescent="0.25">
      <c r="B230" s="77"/>
      <c r="C230" s="88"/>
      <c r="D230" s="77"/>
      <c r="E230" s="89"/>
      <c r="F230" s="90"/>
      <c r="G230" s="78"/>
      <c r="H230" s="89"/>
      <c r="I230" s="88"/>
      <c r="J230" s="78"/>
      <c r="K230" s="89"/>
      <c r="L230" s="88"/>
      <c r="N230" s="89"/>
      <c r="P230" s="90"/>
      <c r="Q230" s="78"/>
      <c r="R230" s="89"/>
      <c r="S230" s="88"/>
      <c r="T230" s="78"/>
      <c r="U230" s="89"/>
      <c r="V230" s="88"/>
      <c r="W230" s="77"/>
      <c r="X230" s="89"/>
      <c r="AA230" s="229"/>
      <c r="AB230" s="229"/>
      <c r="AC230" s="229"/>
    </row>
    <row r="231" spans="2:29" s="79" customFormat="1" x14ac:dyDescent="0.25">
      <c r="B231" s="77"/>
      <c r="C231" s="88"/>
      <c r="D231" s="77"/>
      <c r="E231" s="89"/>
      <c r="F231" s="90"/>
      <c r="G231" s="78"/>
      <c r="H231" s="89"/>
      <c r="I231" s="88"/>
      <c r="J231" s="78"/>
      <c r="K231" s="89"/>
      <c r="L231" s="88"/>
      <c r="N231" s="89"/>
      <c r="P231" s="90"/>
      <c r="Q231" s="78"/>
      <c r="R231" s="89"/>
      <c r="S231" s="88"/>
      <c r="T231" s="78"/>
      <c r="U231" s="89"/>
      <c r="V231" s="88"/>
      <c r="W231" s="77"/>
      <c r="X231" s="89"/>
      <c r="AA231" s="229"/>
      <c r="AB231" s="229"/>
      <c r="AC231" s="229"/>
    </row>
    <row r="232" spans="2:29" s="79" customFormat="1" x14ac:dyDescent="0.25">
      <c r="B232" s="77"/>
      <c r="C232" s="88"/>
      <c r="D232" s="77"/>
      <c r="E232" s="89"/>
      <c r="F232" s="90"/>
      <c r="G232" s="78"/>
      <c r="H232" s="89"/>
      <c r="I232" s="88"/>
      <c r="J232" s="78"/>
      <c r="K232" s="89"/>
      <c r="L232" s="88"/>
      <c r="N232" s="89"/>
      <c r="P232" s="90"/>
      <c r="Q232" s="78"/>
      <c r="R232" s="89"/>
      <c r="S232" s="88"/>
      <c r="T232" s="78"/>
      <c r="U232" s="89"/>
      <c r="V232" s="88"/>
      <c r="W232" s="77"/>
      <c r="X232" s="89"/>
      <c r="AA232" s="229"/>
      <c r="AB232" s="229"/>
      <c r="AC232" s="229"/>
    </row>
    <row r="233" spans="2:29" s="79" customFormat="1" x14ac:dyDescent="0.25">
      <c r="B233" s="77"/>
      <c r="C233" s="88"/>
      <c r="D233" s="77"/>
      <c r="E233" s="89"/>
      <c r="F233" s="90"/>
      <c r="G233" s="78"/>
      <c r="H233" s="89"/>
      <c r="I233" s="88"/>
      <c r="J233" s="78"/>
      <c r="K233" s="89"/>
      <c r="L233" s="88"/>
      <c r="N233" s="89"/>
      <c r="P233" s="90"/>
      <c r="Q233" s="78"/>
      <c r="R233" s="89"/>
      <c r="S233" s="88"/>
      <c r="T233" s="78"/>
      <c r="U233" s="89"/>
      <c r="V233" s="88"/>
      <c r="W233" s="77"/>
      <c r="X233" s="89"/>
      <c r="AA233" s="229"/>
      <c r="AB233" s="229"/>
      <c r="AC233" s="229"/>
    </row>
    <row r="234" spans="2:29" s="79" customFormat="1" x14ac:dyDescent="0.25">
      <c r="B234" s="77"/>
      <c r="C234" s="88"/>
      <c r="D234" s="77"/>
      <c r="E234" s="89"/>
      <c r="F234" s="90"/>
      <c r="G234" s="78"/>
      <c r="H234" s="89"/>
      <c r="I234" s="88"/>
      <c r="J234" s="78"/>
      <c r="K234" s="89"/>
      <c r="L234" s="88"/>
      <c r="N234" s="89"/>
      <c r="P234" s="90"/>
      <c r="Q234" s="78"/>
      <c r="R234" s="89"/>
      <c r="S234" s="88"/>
      <c r="T234" s="78"/>
      <c r="U234" s="89"/>
      <c r="V234" s="88"/>
      <c r="W234" s="77"/>
      <c r="X234" s="89"/>
      <c r="AA234" s="229"/>
      <c r="AB234" s="229"/>
      <c r="AC234" s="229"/>
    </row>
    <row r="235" spans="2:29" s="79" customFormat="1" x14ac:dyDescent="0.25">
      <c r="B235" s="77"/>
      <c r="C235" s="88"/>
      <c r="D235" s="77"/>
      <c r="E235" s="89"/>
      <c r="F235" s="90"/>
      <c r="G235" s="78"/>
      <c r="H235" s="89"/>
      <c r="I235" s="88"/>
      <c r="J235" s="78"/>
      <c r="K235" s="89"/>
      <c r="L235" s="88"/>
      <c r="N235" s="89"/>
      <c r="P235" s="90"/>
      <c r="Q235" s="78"/>
      <c r="R235" s="89"/>
      <c r="S235" s="88"/>
      <c r="T235" s="78"/>
      <c r="U235" s="89"/>
      <c r="V235" s="88"/>
      <c r="W235" s="77"/>
      <c r="X235" s="89"/>
      <c r="AA235" s="229"/>
      <c r="AB235" s="229"/>
      <c r="AC235" s="229"/>
    </row>
    <row r="236" spans="2:29" s="79" customFormat="1" x14ac:dyDescent="0.25">
      <c r="B236" s="77"/>
      <c r="C236" s="88"/>
      <c r="D236" s="77"/>
      <c r="E236" s="89"/>
      <c r="F236" s="90"/>
      <c r="G236" s="78"/>
      <c r="H236" s="89"/>
      <c r="I236" s="88"/>
      <c r="J236" s="78"/>
      <c r="K236" s="89"/>
      <c r="L236" s="88"/>
      <c r="N236" s="89"/>
      <c r="P236" s="90"/>
      <c r="Q236" s="78"/>
      <c r="R236" s="89"/>
      <c r="S236" s="88"/>
      <c r="T236" s="78"/>
      <c r="U236" s="89"/>
      <c r="V236" s="88"/>
      <c r="W236" s="77"/>
      <c r="X236" s="89"/>
      <c r="AA236" s="229"/>
      <c r="AB236" s="229"/>
      <c r="AC236" s="229"/>
    </row>
    <row r="237" spans="2:29" s="79" customFormat="1" x14ac:dyDescent="0.25">
      <c r="B237" s="77"/>
      <c r="C237" s="88"/>
      <c r="D237" s="77"/>
      <c r="E237" s="89"/>
      <c r="F237" s="90"/>
      <c r="G237" s="78"/>
      <c r="H237" s="89"/>
      <c r="I237" s="88"/>
      <c r="J237" s="78"/>
      <c r="K237" s="89"/>
      <c r="L237" s="88"/>
      <c r="N237" s="89"/>
      <c r="P237" s="90"/>
      <c r="Q237" s="78"/>
      <c r="R237" s="89"/>
      <c r="S237" s="88"/>
      <c r="T237" s="78"/>
      <c r="U237" s="89"/>
      <c r="V237" s="88"/>
      <c r="W237" s="77"/>
      <c r="X237" s="89"/>
      <c r="AA237" s="229"/>
      <c r="AB237" s="229"/>
      <c r="AC237" s="229"/>
    </row>
    <row r="238" spans="2:29" s="79" customFormat="1" x14ac:dyDescent="0.25">
      <c r="B238" s="77"/>
      <c r="C238" s="88"/>
      <c r="D238" s="77"/>
      <c r="E238" s="89"/>
      <c r="F238" s="90"/>
      <c r="G238" s="78"/>
      <c r="H238" s="89"/>
      <c r="I238" s="88"/>
      <c r="J238" s="78"/>
      <c r="K238" s="89"/>
      <c r="L238" s="88"/>
      <c r="N238" s="89"/>
      <c r="P238" s="90"/>
      <c r="Q238" s="78"/>
      <c r="R238" s="89"/>
      <c r="S238" s="88"/>
      <c r="T238" s="78"/>
      <c r="U238" s="89"/>
      <c r="V238" s="88"/>
      <c r="W238" s="77"/>
      <c r="X238" s="89"/>
      <c r="AA238" s="229"/>
      <c r="AB238" s="229"/>
      <c r="AC238" s="229"/>
    </row>
    <row r="239" spans="2:29" s="79" customFormat="1" x14ac:dyDescent="0.25">
      <c r="B239" s="77"/>
      <c r="C239" s="88"/>
      <c r="D239" s="77"/>
      <c r="E239" s="89"/>
      <c r="F239" s="90"/>
      <c r="G239" s="78"/>
      <c r="H239" s="89"/>
      <c r="I239" s="88"/>
      <c r="J239" s="78"/>
      <c r="K239" s="89"/>
      <c r="L239" s="88"/>
      <c r="N239" s="89"/>
      <c r="P239" s="90"/>
      <c r="Q239" s="78"/>
      <c r="R239" s="89"/>
      <c r="S239" s="88"/>
      <c r="T239" s="78"/>
      <c r="U239" s="89"/>
      <c r="V239" s="88"/>
      <c r="W239" s="77"/>
      <c r="X239" s="89"/>
      <c r="AA239" s="229"/>
      <c r="AB239" s="229"/>
      <c r="AC239" s="229"/>
    </row>
    <row r="240" spans="2:29" s="79" customFormat="1" x14ac:dyDescent="0.25">
      <c r="B240" s="77"/>
      <c r="C240" s="88"/>
      <c r="D240" s="77"/>
      <c r="E240" s="89"/>
      <c r="F240" s="90"/>
      <c r="G240" s="78"/>
      <c r="H240" s="89"/>
      <c r="I240" s="88"/>
      <c r="J240" s="78"/>
      <c r="K240" s="89"/>
      <c r="L240" s="88"/>
      <c r="N240" s="89"/>
      <c r="P240" s="90"/>
      <c r="Q240" s="78"/>
      <c r="R240" s="89"/>
      <c r="S240" s="88"/>
      <c r="T240" s="78"/>
      <c r="U240" s="89"/>
      <c r="V240" s="88"/>
      <c r="W240" s="77"/>
      <c r="X240" s="89"/>
      <c r="AA240" s="229"/>
      <c r="AB240" s="229"/>
      <c r="AC240" s="229"/>
    </row>
    <row r="241" spans="2:29" s="79" customFormat="1" x14ac:dyDescent="0.25">
      <c r="B241" s="77"/>
      <c r="C241" s="88"/>
      <c r="D241" s="77"/>
      <c r="E241" s="89"/>
      <c r="F241" s="90"/>
      <c r="G241" s="78"/>
      <c r="H241" s="89"/>
      <c r="I241" s="88"/>
      <c r="J241" s="78"/>
      <c r="K241" s="89"/>
      <c r="L241" s="88"/>
      <c r="N241" s="89"/>
      <c r="P241" s="90"/>
      <c r="Q241" s="78"/>
      <c r="R241" s="89"/>
      <c r="S241" s="88"/>
      <c r="T241" s="78"/>
      <c r="U241" s="89"/>
      <c r="V241" s="88"/>
      <c r="W241" s="77"/>
      <c r="X241" s="89"/>
      <c r="AA241" s="229"/>
      <c r="AB241" s="229"/>
      <c r="AC241" s="229"/>
    </row>
    <row r="242" spans="2:29" s="79" customFormat="1" x14ac:dyDescent="0.25">
      <c r="B242" s="77"/>
      <c r="C242" s="88"/>
      <c r="D242" s="77"/>
      <c r="E242" s="89"/>
      <c r="F242" s="90"/>
      <c r="G242" s="78"/>
      <c r="H242" s="89"/>
      <c r="I242" s="88"/>
      <c r="J242" s="78"/>
      <c r="K242" s="89"/>
      <c r="L242" s="88"/>
      <c r="N242" s="89"/>
      <c r="P242" s="90"/>
      <c r="Q242" s="78"/>
      <c r="R242" s="89"/>
      <c r="S242" s="88"/>
      <c r="T242" s="78"/>
      <c r="U242" s="89"/>
      <c r="V242" s="88"/>
      <c r="W242" s="77"/>
      <c r="X242" s="89"/>
      <c r="AA242" s="229"/>
      <c r="AB242" s="229"/>
      <c r="AC242" s="229"/>
    </row>
    <row r="243" spans="2:29" s="79" customFormat="1" x14ac:dyDescent="0.25">
      <c r="B243" s="77"/>
      <c r="C243" s="88"/>
      <c r="D243" s="77"/>
      <c r="E243" s="89"/>
      <c r="F243" s="90"/>
      <c r="G243" s="78"/>
      <c r="H243" s="89"/>
      <c r="I243" s="88"/>
      <c r="J243" s="78"/>
      <c r="K243" s="89"/>
      <c r="L243" s="88"/>
      <c r="N243" s="89"/>
      <c r="P243" s="90"/>
      <c r="Q243" s="78"/>
      <c r="R243" s="89"/>
      <c r="S243" s="88"/>
      <c r="T243" s="78"/>
      <c r="U243" s="89"/>
      <c r="V243" s="88"/>
      <c r="W243" s="77"/>
      <c r="X243" s="89"/>
      <c r="AA243" s="229"/>
      <c r="AB243" s="229"/>
      <c r="AC243" s="229"/>
    </row>
    <row r="244" spans="2:29" s="79" customFormat="1" x14ac:dyDescent="0.25">
      <c r="B244" s="77"/>
      <c r="C244" s="88"/>
      <c r="D244" s="77"/>
      <c r="E244" s="89"/>
      <c r="F244" s="90"/>
      <c r="G244" s="78"/>
      <c r="H244" s="89"/>
      <c r="I244" s="88"/>
      <c r="J244" s="78"/>
      <c r="K244" s="89"/>
      <c r="L244" s="88"/>
      <c r="N244" s="89"/>
      <c r="P244" s="90"/>
      <c r="Q244" s="78"/>
      <c r="R244" s="89"/>
      <c r="S244" s="88"/>
      <c r="T244" s="78"/>
      <c r="U244" s="89"/>
      <c r="V244" s="88"/>
      <c r="W244" s="77"/>
      <c r="X244" s="89"/>
      <c r="AA244" s="229"/>
      <c r="AB244" s="229"/>
      <c r="AC244" s="229"/>
    </row>
    <row r="245" spans="2:29" s="79" customFormat="1" x14ac:dyDescent="0.25">
      <c r="B245" s="77"/>
      <c r="C245" s="88"/>
      <c r="D245" s="77"/>
      <c r="E245" s="89"/>
      <c r="F245" s="90"/>
      <c r="G245" s="78"/>
      <c r="H245" s="89"/>
      <c r="I245" s="88"/>
      <c r="J245" s="78"/>
      <c r="K245" s="89"/>
      <c r="L245" s="88"/>
      <c r="N245" s="89"/>
      <c r="P245" s="90"/>
      <c r="Q245" s="78"/>
      <c r="R245" s="89"/>
      <c r="S245" s="88"/>
      <c r="T245" s="78"/>
      <c r="U245" s="89"/>
      <c r="V245" s="88"/>
      <c r="W245" s="77"/>
      <c r="X245" s="89"/>
      <c r="AA245" s="229"/>
      <c r="AB245" s="229"/>
      <c r="AC245" s="229"/>
    </row>
    <row r="246" spans="2:29" s="79" customFormat="1" x14ac:dyDescent="0.25">
      <c r="B246" s="77"/>
      <c r="C246" s="88"/>
      <c r="D246" s="77"/>
      <c r="E246" s="89"/>
      <c r="F246" s="90"/>
      <c r="G246" s="78"/>
      <c r="H246" s="89"/>
      <c r="I246" s="88"/>
      <c r="J246" s="78"/>
      <c r="K246" s="89"/>
      <c r="L246" s="88"/>
      <c r="N246" s="89"/>
      <c r="P246" s="90"/>
      <c r="Q246" s="78"/>
      <c r="R246" s="89"/>
      <c r="S246" s="88"/>
      <c r="T246" s="78"/>
      <c r="U246" s="89"/>
      <c r="V246" s="88"/>
      <c r="W246" s="77"/>
      <c r="X246" s="89"/>
      <c r="AA246" s="229"/>
      <c r="AB246" s="229"/>
      <c r="AC246" s="229"/>
    </row>
    <row r="247" spans="2:29" s="79" customFormat="1" x14ac:dyDescent="0.25">
      <c r="B247" s="77"/>
      <c r="C247" s="88"/>
      <c r="D247" s="77"/>
      <c r="E247" s="89"/>
      <c r="F247" s="90"/>
      <c r="G247" s="78"/>
      <c r="H247" s="89"/>
      <c r="I247" s="88"/>
      <c r="J247" s="78"/>
      <c r="K247" s="89"/>
      <c r="L247" s="88"/>
      <c r="N247" s="89"/>
      <c r="P247" s="90"/>
      <c r="Q247" s="78"/>
      <c r="R247" s="89"/>
      <c r="S247" s="88"/>
      <c r="T247" s="78"/>
      <c r="U247" s="89"/>
      <c r="V247" s="88"/>
      <c r="W247" s="77"/>
      <c r="X247" s="89"/>
      <c r="AA247" s="229"/>
      <c r="AB247" s="229"/>
      <c r="AC247" s="229"/>
    </row>
    <row r="248" spans="2:29" s="79" customFormat="1" x14ac:dyDescent="0.25">
      <c r="B248" s="77"/>
      <c r="C248" s="88"/>
      <c r="D248" s="77"/>
      <c r="E248" s="89"/>
      <c r="F248" s="90"/>
      <c r="G248" s="78"/>
      <c r="H248" s="89"/>
      <c r="I248" s="88"/>
      <c r="J248" s="78"/>
      <c r="K248" s="89"/>
      <c r="L248" s="88"/>
      <c r="N248" s="89"/>
      <c r="P248" s="90"/>
      <c r="Q248" s="78"/>
      <c r="R248" s="89"/>
      <c r="S248" s="88"/>
      <c r="T248" s="78"/>
      <c r="U248" s="89"/>
      <c r="V248" s="88"/>
      <c r="W248" s="77"/>
      <c r="X248" s="89"/>
      <c r="AA248" s="229"/>
      <c r="AB248" s="229"/>
      <c r="AC248" s="229"/>
    </row>
    <row r="249" spans="2:29" s="79" customFormat="1" x14ac:dyDescent="0.25">
      <c r="B249" s="77"/>
      <c r="C249" s="88"/>
      <c r="D249" s="77"/>
      <c r="E249" s="89"/>
      <c r="F249" s="90"/>
      <c r="G249" s="78"/>
      <c r="H249" s="89"/>
      <c r="I249" s="88"/>
      <c r="J249" s="78"/>
      <c r="K249" s="89"/>
      <c r="L249" s="88"/>
      <c r="N249" s="89"/>
      <c r="P249" s="90"/>
      <c r="Q249" s="78"/>
      <c r="R249" s="89"/>
      <c r="S249" s="88"/>
      <c r="T249" s="78"/>
      <c r="U249" s="89"/>
      <c r="V249" s="88"/>
      <c r="W249" s="77"/>
      <c r="X249" s="89"/>
      <c r="AA249" s="229"/>
      <c r="AB249" s="229"/>
      <c r="AC249" s="229"/>
    </row>
    <row r="250" spans="2:29" s="79" customFormat="1" x14ac:dyDescent="0.25">
      <c r="B250" s="77"/>
      <c r="C250" s="88"/>
      <c r="D250" s="77"/>
      <c r="E250" s="89"/>
      <c r="F250" s="90"/>
      <c r="G250" s="78"/>
      <c r="H250" s="89"/>
      <c r="I250" s="88"/>
      <c r="J250" s="78"/>
      <c r="K250" s="89"/>
      <c r="L250" s="88"/>
      <c r="N250" s="89"/>
      <c r="P250" s="90"/>
      <c r="Q250" s="78"/>
      <c r="R250" s="89"/>
      <c r="S250" s="88"/>
      <c r="T250" s="78"/>
      <c r="U250" s="89"/>
      <c r="V250" s="88"/>
      <c r="W250" s="77"/>
      <c r="X250" s="89"/>
      <c r="AA250" s="229"/>
      <c r="AB250" s="229"/>
      <c r="AC250" s="229"/>
    </row>
    <row r="251" spans="2:29" s="79" customFormat="1" x14ac:dyDescent="0.25">
      <c r="B251" s="77"/>
      <c r="C251" s="88"/>
      <c r="D251" s="77"/>
      <c r="E251" s="89"/>
      <c r="F251" s="90"/>
      <c r="G251" s="78"/>
      <c r="H251" s="89"/>
      <c r="I251" s="88"/>
      <c r="J251" s="78"/>
      <c r="K251" s="89"/>
      <c r="L251" s="88"/>
      <c r="N251" s="89"/>
      <c r="P251" s="90"/>
      <c r="Q251" s="78"/>
      <c r="R251" s="89"/>
      <c r="S251" s="88"/>
      <c r="T251" s="78"/>
      <c r="U251" s="89"/>
      <c r="V251" s="88"/>
      <c r="W251" s="77"/>
      <c r="X251" s="89"/>
      <c r="AA251" s="229"/>
      <c r="AB251" s="229"/>
      <c r="AC251" s="229"/>
    </row>
    <row r="252" spans="2:29" s="79" customFormat="1" x14ac:dyDescent="0.25">
      <c r="B252" s="77"/>
      <c r="C252" s="88"/>
      <c r="D252" s="77"/>
      <c r="E252" s="89"/>
      <c r="F252" s="90"/>
      <c r="G252" s="78"/>
      <c r="H252" s="89"/>
      <c r="I252" s="88"/>
      <c r="J252" s="78"/>
      <c r="K252" s="89"/>
      <c r="L252" s="88"/>
      <c r="N252" s="89"/>
      <c r="P252" s="90"/>
      <c r="Q252" s="78"/>
      <c r="R252" s="89"/>
      <c r="S252" s="88"/>
      <c r="T252" s="78"/>
      <c r="U252" s="89"/>
      <c r="V252" s="88"/>
      <c r="W252" s="77"/>
      <c r="X252" s="89"/>
      <c r="AA252" s="229"/>
      <c r="AB252" s="229"/>
      <c r="AC252" s="229"/>
    </row>
    <row r="253" spans="2:29" s="79" customFormat="1" x14ac:dyDescent="0.25">
      <c r="B253" s="77"/>
      <c r="C253" s="88"/>
      <c r="D253" s="77"/>
      <c r="E253" s="89"/>
      <c r="F253" s="90"/>
      <c r="G253" s="78"/>
      <c r="H253" s="89"/>
      <c r="I253" s="88"/>
      <c r="J253" s="78"/>
      <c r="K253" s="89"/>
      <c r="L253" s="88"/>
      <c r="N253" s="89"/>
      <c r="P253" s="90"/>
      <c r="Q253" s="78"/>
      <c r="R253" s="89"/>
      <c r="S253" s="88"/>
      <c r="T253" s="78"/>
      <c r="U253" s="89"/>
      <c r="V253" s="88"/>
      <c r="W253" s="77"/>
      <c r="X253" s="89"/>
      <c r="AA253" s="229"/>
      <c r="AB253" s="229"/>
      <c r="AC253" s="229"/>
    </row>
    <row r="254" spans="2:29" s="79" customFormat="1" x14ac:dyDescent="0.25">
      <c r="B254" s="77"/>
      <c r="C254" s="88"/>
      <c r="D254" s="77"/>
      <c r="E254" s="89"/>
      <c r="F254" s="90"/>
      <c r="G254" s="78"/>
      <c r="H254" s="89"/>
      <c r="I254" s="88"/>
      <c r="J254" s="78"/>
      <c r="K254" s="89"/>
      <c r="L254" s="88"/>
      <c r="N254" s="89"/>
      <c r="P254" s="90"/>
      <c r="Q254" s="78"/>
      <c r="R254" s="89"/>
      <c r="S254" s="88"/>
      <c r="T254" s="78"/>
      <c r="U254" s="89"/>
      <c r="V254" s="88"/>
      <c r="W254" s="77"/>
      <c r="X254" s="89"/>
      <c r="AA254" s="229"/>
      <c r="AB254" s="229"/>
      <c r="AC254" s="229"/>
    </row>
    <row r="255" spans="2:29" s="79" customFormat="1" x14ac:dyDescent="0.25">
      <c r="B255" s="77"/>
      <c r="C255" s="88"/>
      <c r="D255" s="77"/>
      <c r="E255" s="89"/>
      <c r="F255" s="90"/>
      <c r="G255" s="78"/>
      <c r="H255" s="89"/>
      <c r="I255" s="88"/>
      <c r="J255" s="78"/>
      <c r="K255" s="89"/>
      <c r="L255" s="88"/>
      <c r="N255" s="89"/>
      <c r="P255" s="90"/>
      <c r="Q255" s="78"/>
      <c r="R255" s="89"/>
      <c r="S255" s="88"/>
      <c r="T255" s="78"/>
      <c r="U255" s="89"/>
      <c r="V255" s="88"/>
      <c r="W255" s="77"/>
      <c r="X255" s="89"/>
      <c r="AA255" s="229"/>
      <c r="AB255" s="229"/>
      <c r="AC255" s="229"/>
    </row>
    <row r="256" spans="2:29" s="79" customFormat="1" x14ac:dyDescent="0.25">
      <c r="B256" s="77"/>
      <c r="C256" s="88"/>
      <c r="D256" s="77"/>
      <c r="E256" s="89"/>
      <c r="F256" s="90"/>
      <c r="G256" s="78"/>
      <c r="H256" s="89"/>
      <c r="I256" s="88"/>
      <c r="J256" s="78"/>
      <c r="K256" s="89"/>
      <c r="L256" s="88"/>
      <c r="N256" s="89"/>
      <c r="P256" s="90"/>
      <c r="Q256" s="78"/>
      <c r="R256" s="89"/>
      <c r="S256" s="88"/>
      <c r="T256" s="78"/>
      <c r="U256" s="89"/>
      <c r="V256" s="88"/>
      <c r="W256" s="77"/>
      <c r="X256" s="89"/>
      <c r="AA256" s="229"/>
      <c r="AB256" s="229"/>
      <c r="AC256" s="229"/>
    </row>
    <row r="257" spans="2:29" s="79" customFormat="1" x14ac:dyDescent="0.25">
      <c r="B257" s="77"/>
      <c r="C257" s="88"/>
      <c r="D257" s="77"/>
      <c r="E257" s="89"/>
      <c r="F257" s="90"/>
      <c r="G257" s="78"/>
      <c r="H257" s="89"/>
      <c r="I257" s="88"/>
      <c r="J257" s="78"/>
      <c r="K257" s="89"/>
      <c r="L257" s="88"/>
      <c r="N257" s="89"/>
      <c r="P257" s="90"/>
      <c r="Q257" s="78"/>
      <c r="R257" s="89"/>
      <c r="S257" s="88"/>
      <c r="T257" s="78"/>
      <c r="U257" s="89"/>
      <c r="V257" s="88"/>
      <c r="W257" s="77"/>
      <c r="X257" s="89"/>
      <c r="AA257" s="229"/>
      <c r="AB257" s="229"/>
      <c r="AC257" s="229"/>
    </row>
    <row r="258" spans="2:29" s="79" customFormat="1" x14ac:dyDescent="0.25">
      <c r="B258" s="77"/>
      <c r="C258" s="88"/>
      <c r="D258" s="77"/>
      <c r="E258" s="89"/>
      <c r="F258" s="90"/>
      <c r="G258" s="78"/>
      <c r="H258" s="89"/>
      <c r="I258" s="88"/>
      <c r="J258" s="78"/>
      <c r="K258" s="89"/>
      <c r="L258" s="88"/>
      <c r="N258" s="89"/>
      <c r="P258" s="90"/>
      <c r="Q258" s="78"/>
      <c r="R258" s="89"/>
      <c r="S258" s="88"/>
      <c r="T258" s="78"/>
      <c r="U258" s="89"/>
      <c r="V258" s="88"/>
      <c r="W258" s="77"/>
      <c r="X258" s="89"/>
      <c r="AA258" s="229"/>
      <c r="AB258" s="229"/>
      <c r="AC258" s="229"/>
    </row>
    <row r="259" spans="2:29" s="79" customFormat="1" x14ac:dyDescent="0.25">
      <c r="B259" s="77"/>
      <c r="C259" s="88"/>
      <c r="D259" s="77"/>
      <c r="E259" s="89"/>
      <c r="F259" s="90"/>
      <c r="G259" s="78"/>
      <c r="H259" s="89"/>
      <c r="I259" s="88"/>
      <c r="J259" s="78"/>
      <c r="K259" s="89"/>
      <c r="L259" s="88"/>
      <c r="N259" s="89"/>
      <c r="P259" s="90"/>
      <c r="Q259" s="78"/>
      <c r="R259" s="89"/>
      <c r="S259" s="88"/>
      <c r="T259" s="78"/>
      <c r="U259" s="89"/>
      <c r="V259" s="88"/>
      <c r="W259" s="77"/>
      <c r="X259" s="89"/>
      <c r="AA259" s="229"/>
      <c r="AB259" s="229"/>
      <c r="AC259" s="229"/>
    </row>
    <row r="260" spans="2:29" s="79" customFormat="1" x14ac:dyDescent="0.25">
      <c r="B260" s="77"/>
      <c r="C260" s="88"/>
      <c r="D260" s="77"/>
      <c r="E260" s="89"/>
      <c r="F260" s="90"/>
      <c r="G260" s="78"/>
      <c r="H260" s="89"/>
      <c r="I260" s="88"/>
      <c r="J260" s="78"/>
      <c r="K260" s="89"/>
      <c r="L260" s="88"/>
      <c r="N260" s="89"/>
      <c r="P260" s="90"/>
      <c r="Q260" s="78"/>
      <c r="R260" s="89"/>
      <c r="S260" s="88"/>
      <c r="T260" s="78"/>
      <c r="U260" s="89"/>
      <c r="V260" s="88"/>
      <c r="W260" s="77"/>
      <c r="X260" s="89"/>
      <c r="AA260" s="229"/>
      <c r="AB260" s="229"/>
      <c r="AC260" s="229"/>
    </row>
    <row r="261" spans="2:29" s="79" customFormat="1" x14ac:dyDescent="0.25">
      <c r="B261" s="77"/>
      <c r="C261" s="88"/>
      <c r="D261" s="77"/>
      <c r="E261" s="89"/>
      <c r="F261" s="90"/>
      <c r="G261" s="78"/>
      <c r="H261" s="89"/>
      <c r="I261" s="88"/>
      <c r="J261" s="78"/>
      <c r="K261" s="89"/>
      <c r="L261" s="88"/>
      <c r="N261" s="89"/>
      <c r="P261" s="90"/>
      <c r="Q261" s="78"/>
      <c r="R261" s="89"/>
      <c r="S261" s="88"/>
      <c r="T261" s="78"/>
      <c r="U261" s="89"/>
      <c r="V261" s="88"/>
      <c r="W261" s="77"/>
      <c r="X261" s="89"/>
      <c r="AA261" s="229"/>
      <c r="AB261" s="229"/>
      <c r="AC261" s="229"/>
    </row>
    <row r="262" spans="2:29" s="79" customFormat="1" x14ac:dyDescent="0.25">
      <c r="B262" s="77"/>
      <c r="C262" s="88"/>
      <c r="D262" s="77"/>
      <c r="E262" s="89"/>
      <c r="F262" s="90"/>
      <c r="G262" s="78"/>
      <c r="H262" s="89"/>
      <c r="I262" s="88"/>
      <c r="J262" s="78"/>
      <c r="K262" s="89"/>
      <c r="L262" s="88"/>
      <c r="N262" s="89"/>
      <c r="P262" s="90"/>
      <c r="Q262" s="78"/>
      <c r="R262" s="89"/>
      <c r="S262" s="88"/>
      <c r="T262" s="78"/>
      <c r="U262" s="89"/>
      <c r="V262" s="88"/>
      <c r="W262" s="77"/>
      <c r="X262" s="89"/>
      <c r="AA262" s="229"/>
      <c r="AB262" s="229"/>
      <c r="AC262" s="229"/>
    </row>
    <row r="263" spans="2:29" s="79" customFormat="1" x14ac:dyDescent="0.25">
      <c r="B263" s="77"/>
      <c r="C263" s="88"/>
      <c r="D263" s="77"/>
      <c r="E263" s="89"/>
      <c r="F263" s="90"/>
      <c r="G263" s="78"/>
      <c r="H263" s="89"/>
      <c r="I263" s="88"/>
      <c r="J263" s="78"/>
      <c r="K263" s="89"/>
      <c r="L263" s="88"/>
      <c r="N263" s="89"/>
      <c r="P263" s="90"/>
      <c r="Q263" s="78"/>
      <c r="R263" s="89"/>
      <c r="S263" s="88"/>
      <c r="T263" s="78"/>
      <c r="U263" s="89"/>
      <c r="V263" s="88"/>
      <c r="W263" s="77"/>
      <c r="X263" s="89"/>
      <c r="AA263" s="229"/>
      <c r="AB263" s="229"/>
      <c r="AC263" s="229"/>
    </row>
    <row r="264" spans="2:29" s="79" customFormat="1" x14ac:dyDescent="0.25">
      <c r="B264" s="77"/>
      <c r="C264" s="88"/>
      <c r="D264" s="77"/>
      <c r="E264" s="89"/>
      <c r="F264" s="90"/>
      <c r="G264" s="78"/>
      <c r="H264" s="89"/>
      <c r="I264" s="88"/>
      <c r="J264" s="78"/>
      <c r="K264" s="89"/>
      <c r="L264" s="88"/>
      <c r="N264" s="89"/>
      <c r="P264" s="90"/>
      <c r="Q264" s="78"/>
      <c r="R264" s="89"/>
      <c r="S264" s="88"/>
      <c r="T264" s="78"/>
      <c r="U264" s="89"/>
      <c r="V264" s="88"/>
      <c r="W264" s="77"/>
      <c r="X264" s="89"/>
      <c r="AA264" s="229"/>
      <c r="AB264" s="229"/>
      <c r="AC264" s="229"/>
    </row>
    <row r="265" spans="2:29" s="79" customFormat="1" x14ac:dyDescent="0.25">
      <c r="B265" s="77"/>
      <c r="C265" s="88"/>
      <c r="D265" s="77"/>
      <c r="E265" s="89"/>
      <c r="F265" s="90"/>
      <c r="G265" s="78"/>
      <c r="H265" s="89"/>
      <c r="I265" s="88"/>
      <c r="J265" s="78"/>
      <c r="K265" s="89"/>
      <c r="L265" s="88"/>
      <c r="N265" s="89"/>
      <c r="P265" s="90"/>
      <c r="Q265" s="78"/>
      <c r="R265" s="89"/>
      <c r="S265" s="88"/>
      <c r="T265" s="78"/>
      <c r="U265" s="89"/>
      <c r="V265" s="88"/>
      <c r="W265" s="77"/>
      <c r="X265" s="89"/>
      <c r="AA265" s="229"/>
      <c r="AB265" s="229"/>
      <c r="AC265" s="229"/>
    </row>
    <row r="266" spans="2:29" s="79" customFormat="1" x14ac:dyDescent="0.25">
      <c r="B266" s="77"/>
      <c r="C266" s="88"/>
      <c r="D266" s="77"/>
      <c r="E266" s="89"/>
      <c r="F266" s="90"/>
      <c r="G266" s="78"/>
      <c r="H266" s="89"/>
      <c r="I266" s="88"/>
      <c r="J266" s="78"/>
      <c r="K266" s="89"/>
      <c r="L266" s="88"/>
      <c r="N266" s="89"/>
      <c r="P266" s="90"/>
      <c r="Q266" s="78"/>
      <c r="R266" s="89"/>
      <c r="S266" s="88"/>
      <c r="T266" s="78"/>
      <c r="U266" s="89"/>
      <c r="V266" s="88"/>
      <c r="W266" s="77"/>
      <c r="X266" s="89"/>
      <c r="AA266" s="229"/>
      <c r="AB266" s="229"/>
      <c r="AC266" s="229"/>
    </row>
    <row r="267" spans="2:29" s="79" customFormat="1" x14ac:dyDescent="0.25">
      <c r="B267" s="77"/>
      <c r="C267" s="88"/>
      <c r="D267" s="77"/>
      <c r="E267" s="89"/>
      <c r="F267" s="90"/>
      <c r="G267" s="78"/>
      <c r="H267" s="89"/>
      <c r="I267" s="88"/>
      <c r="J267" s="78"/>
      <c r="K267" s="89"/>
      <c r="L267" s="88"/>
      <c r="N267" s="89"/>
      <c r="P267" s="90"/>
      <c r="Q267" s="78"/>
      <c r="R267" s="89"/>
      <c r="S267" s="88"/>
      <c r="T267" s="78"/>
      <c r="U267" s="89"/>
      <c r="V267" s="88"/>
      <c r="W267" s="77"/>
      <c r="X267" s="89"/>
      <c r="AA267" s="229"/>
      <c r="AB267" s="229"/>
      <c r="AC267" s="229"/>
    </row>
    <row r="268" spans="2:29" s="79" customFormat="1" x14ac:dyDescent="0.25">
      <c r="B268" s="77"/>
      <c r="C268" s="88"/>
      <c r="D268" s="77"/>
      <c r="E268" s="89"/>
      <c r="F268" s="90"/>
      <c r="G268" s="78"/>
      <c r="H268" s="89"/>
      <c r="I268" s="88"/>
      <c r="J268" s="78"/>
      <c r="K268" s="89"/>
      <c r="L268" s="88"/>
      <c r="N268" s="89"/>
      <c r="P268" s="90"/>
      <c r="Q268" s="78"/>
      <c r="R268" s="89"/>
      <c r="S268" s="88"/>
      <c r="T268" s="78"/>
      <c r="U268" s="89"/>
      <c r="V268" s="88"/>
      <c r="W268" s="77"/>
      <c r="X268" s="89"/>
      <c r="AA268" s="229"/>
      <c r="AB268" s="229"/>
      <c r="AC268" s="229"/>
    </row>
    <row r="269" spans="2:29" s="79" customFormat="1" x14ac:dyDescent="0.25">
      <c r="B269" s="77"/>
      <c r="C269" s="88"/>
      <c r="D269" s="77"/>
      <c r="E269" s="89"/>
      <c r="F269" s="90"/>
      <c r="G269" s="78"/>
      <c r="H269" s="89"/>
      <c r="I269" s="88"/>
      <c r="J269" s="78"/>
      <c r="K269" s="89"/>
      <c r="L269" s="88"/>
      <c r="N269" s="89"/>
      <c r="P269" s="90"/>
      <c r="Q269" s="78"/>
      <c r="R269" s="89"/>
      <c r="S269" s="88"/>
      <c r="T269" s="78"/>
      <c r="U269" s="89"/>
      <c r="V269" s="88"/>
      <c r="W269" s="77"/>
      <c r="X269" s="89"/>
      <c r="AA269" s="229"/>
      <c r="AB269" s="229"/>
      <c r="AC269" s="229"/>
    </row>
    <row r="270" spans="2:29" s="79" customFormat="1" x14ac:dyDescent="0.25">
      <c r="B270" s="77"/>
      <c r="C270" s="88"/>
      <c r="D270" s="77"/>
      <c r="E270" s="89"/>
      <c r="F270" s="90"/>
      <c r="G270" s="78"/>
      <c r="H270" s="89"/>
      <c r="I270" s="88"/>
      <c r="J270" s="78"/>
      <c r="K270" s="89"/>
      <c r="L270" s="88"/>
      <c r="N270" s="89"/>
      <c r="P270" s="90"/>
      <c r="Q270" s="78"/>
      <c r="R270" s="89"/>
      <c r="S270" s="88"/>
      <c r="T270" s="78"/>
      <c r="U270" s="89"/>
      <c r="V270" s="88"/>
      <c r="W270" s="77"/>
      <c r="X270" s="89"/>
      <c r="AA270" s="229"/>
      <c r="AB270" s="229"/>
      <c r="AC270" s="229"/>
    </row>
    <row r="271" spans="2:29" s="79" customFormat="1" x14ac:dyDescent="0.25">
      <c r="B271" s="77"/>
      <c r="C271" s="88"/>
      <c r="D271" s="77"/>
      <c r="E271" s="89"/>
      <c r="F271" s="90"/>
      <c r="G271" s="78"/>
      <c r="H271" s="89"/>
      <c r="I271" s="88"/>
      <c r="J271" s="78"/>
      <c r="K271" s="89"/>
      <c r="L271" s="88"/>
      <c r="N271" s="89"/>
      <c r="P271" s="90"/>
      <c r="Q271" s="78"/>
      <c r="R271" s="89"/>
      <c r="S271" s="88"/>
      <c r="T271" s="78"/>
      <c r="U271" s="89"/>
      <c r="V271" s="88"/>
      <c r="W271" s="77"/>
      <c r="X271" s="89"/>
      <c r="AA271" s="229"/>
      <c r="AB271" s="229"/>
      <c r="AC271" s="229"/>
    </row>
    <row r="272" spans="2:29" s="79" customFormat="1" x14ac:dyDescent="0.25">
      <c r="B272" s="77"/>
      <c r="C272" s="88"/>
      <c r="D272" s="77"/>
      <c r="E272" s="89"/>
      <c r="F272" s="90"/>
      <c r="G272" s="78"/>
      <c r="H272" s="89"/>
      <c r="I272" s="88"/>
      <c r="J272" s="78"/>
      <c r="K272" s="89"/>
      <c r="L272" s="88"/>
      <c r="N272" s="89"/>
      <c r="P272" s="90"/>
      <c r="Q272" s="78"/>
      <c r="R272" s="89"/>
      <c r="S272" s="88"/>
      <c r="T272" s="78"/>
      <c r="U272" s="89"/>
      <c r="V272" s="88"/>
      <c r="W272" s="77"/>
      <c r="X272" s="89"/>
      <c r="AA272" s="229"/>
      <c r="AB272" s="229"/>
      <c r="AC272" s="229"/>
    </row>
    <row r="273" spans="2:29" s="79" customFormat="1" x14ac:dyDescent="0.25">
      <c r="B273" s="77"/>
      <c r="C273" s="88"/>
      <c r="D273" s="77"/>
      <c r="E273" s="89"/>
      <c r="F273" s="90"/>
      <c r="G273" s="78"/>
      <c r="H273" s="89"/>
      <c r="I273" s="88"/>
      <c r="J273" s="78"/>
      <c r="K273" s="89"/>
      <c r="L273" s="88"/>
      <c r="N273" s="89"/>
      <c r="P273" s="90"/>
      <c r="Q273" s="78"/>
      <c r="R273" s="89"/>
      <c r="S273" s="88"/>
      <c r="T273" s="78"/>
      <c r="U273" s="89"/>
      <c r="V273" s="88"/>
      <c r="W273" s="77"/>
      <c r="X273" s="89"/>
      <c r="AA273" s="229"/>
      <c r="AB273" s="229"/>
      <c r="AC273" s="229"/>
    </row>
    <row r="274" spans="2:29" s="79" customFormat="1" x14ac:dyDescent="0.25">
      <c r="B274" s="77"/>
      <c r="C274" s="88"/>
      <c r="D274" s="77"/>
      <c r="E274" s="89"/>
      <c r="F274" s="90"/>
      <c r="G274" s="78"/>
      <c r="H274" s="89"/>
      <c r="I274" s="88"/>
      <c r="J274" s="78"/>
      <c r="K274" s="89"/>
      <c r="L274" s="88"/>
      <c r="N274" s="89"/>
      <c r="P274" s="90"/>
      <c r="Q274" s="78"/>
      <c r="R274" s="89"/>
      <c r="S274" s="88"/>
      <c r="T274" s="78"/>
      <c r="U274" s="89"/>
      <c r="V274" s="88"/>
      <c r="W274" s="77"/>
      <c r="X274" s="89"/>
      <c r="AA274" s="229"/>
      <c r="AB274" s="229"/>
      <c r="AC274" s="229"/>
    </row>
    <row r="275" spans="2:29" s="79" customFormat="1" x14ac:dyDescent="0.25">
      <c r="B275" s="77"/>
      <c r="C275" s="88"/>
      <c r="D275" s="77"/>
      <c r="E275" s="89"/>
      <c r="F275" s="90"/>
      <c r="G275" s="78"/>
      <c r="H275" s="89"/>
      <c r="I275" s="88"/>
      <c r="J275" s="78"/>
      <c r="K275" s="89"/>
      <c r="L275" s="88"/>
      <c r="N275" s="89"/>
      <c r="P275" s="90"/>
      <c r="Q275" s="78"/>
      <c r="R275" s="89"/>
      <c r="S275" s="88"/>
      <c r="T275" s="78"/>
      <c r="U275" s="89"/>
      <c r="V275" s="88"/>
      <c r="W275" s="77"/>
      <c r="X275" s="89"/>
      <c r="AA275" s="229"/>
      <c r="AB275" s="229"/>
      <c r="AC275" s="229"/>
    </row>
    <row r="276" spans="2:29" s="79" customFormat="1" x14ac:dyDescent="0.25">
      <c r="B276" s="77"/>
      <c r="C276" s="88"/>
      <c r="D276" s="77"/>
      <c r="E276" s="89"/>
      <c r="F276" s="90"/>
      <c r="G276" s="78"/>
      <c r="H276" s="89"/>
      <c r="I276" s="88"/>
      <c r="J276" s="78"/>
      <c r="K276" s="89"/>
      <c r="L276" s="88"/>
      <c r="N276" s="89"/>
      <c r="P276" s="90"/>
      <c r="Q276" s="78"/>
      <c r="R276" s="89"/>
      <c r="S276" s="88"/>
      <c r="T276" s="78"/>
      <c r="U276" s="89"/>
      <c r="V276" s="88"/>
      <c r="W276" s="77"/>
      <c r="X276" s="89"/>
      <c r="AA276" s="229"/>
      <c r="AB276" s="229"/>
      <c r="AC276" s="229"/>
    </row>
    <row r="277" spans="2:29" s="79" customFormat="1" x14ac:dyDescent="0.25">
      <c r="B277" s="77"/>
      <c r="C277" s="88"/>
      <c r="D277" s="77"/>
      <c r="E277" s="89"/>
      <c r="F277" s="90"/>
      <c r="G277" s="78"/>
      <c r="H277" s="89"/>
      <c r="I277" s="88"/>
      <c r="J277" s="78"/>
      <c r="K277" s="89"/>
      <c r="L277" s="88"/>
      <c r="N277" s="89"/>
      <c r="P277" s="90"/>
      <c r="Q277" s="78"/>
      <c r="R277" s="89"/>
      <c r="S277" s="88"/>
      <c r="T277" s="78"/>
      <c r="U277" s="89"/>
      <c r="V277" s="88"/>
      <c r="W277" s="77"/>
      <c r="X277" s="89"/>
      <c r="AA277" s="229"/>
      <c r="AB277" s="229"/>
      <c r="AC277" s="229"/>
    </row>
    <row r="278" spans="2:29" s="79" customFormat="1" x14ac:dyDescent="0.25">
      <c r="B278" s="77"/>
      <c r="C278" s="88"/>
      <c r="D278" s="77"/>
      <c r="E278" s="89"/>
      <c r="F278" s="90"/>
      <c r="G278" s="78"/>
      <c r="H278" s="89"/>
      <c r="I278" s="88"/>
      <c r="J278" s="78"/>
      <c r="K278" s="89"/>
      <c r="L278" s="88"/>
      <c r="N278" s="89"/>
      <c r="P278" s="90"/>
      <c r="Q278" s="78"/>
      <c r="R278" s="89"/>
      <c r="S278" s="88"/>
      <c r="T278" s="78"/>
      <c r="U278" s="89"/>
      <c r="V278" s="88"/>
      <c r="W278" s="77"/>
      <c r="X278" s="89"/>
      <c r="AA278" s="229"/>
      <c r="AB278" s="229"/>
      <c r="AC278" s="229"/>
    </row>
    <row r="279" spans="2:29" s="79" customFormat="1" x14ac:dyDescent="0.25">
      <c r="B279" s="77"/>
      <c r="C279" s="88"/>
      <c r="D279" s="77"/>
      <c r="E279" s="89"/>
      <c r="F279" s="90"/>
      <c r="G279" s="78"/>
      <c r="H279" s="89"/>
      <c r="I279" s="88"/>
      <c r="J279" s="78"/>
      <c r="K279" s="89"/>
      <c r="L279" s="88"/>
      <c r="N279" s="89"/>
      <c r="P279" s="90"/>
      <c r="Q279" s="78"/>
      <c r="R279" s="89"/>
      <c r="S279" s="88"/>
      <c r="T279" s="78"/>
      <c r="U279" s="89"/>
      <c r="V279" s="88"/>
      <c r="W279" s="77"/>
      <c r="X279" s="89"/>
      <c r="AA279" s="229"/>
      <c r="AB279" s="229"/>
      <c r="AC279" s="229"/>
    </row>
    <row r="280" spans="2:29" s="79" customFormat="1" x14ac:dyDescent="0.25">
      <c r="B280" s="77"/>
      <c r="C280" s="88"/>
      <c r="D280" s="77"/>
      <c r="E280" s="89"/>
      <c r="F280" s="90"/>
      <c r="G280" s="78"/>
      <c r="H280" s="89"/>
      <c r="I280" s="88"/>
      <c r="J280" s="78"/>
      <c r="K280" s="89"/>
      <c r="L280" s="88"/>
      <c r="N280" s="89"/>
      <c r="P280" s="90"/>
      <c r="Q280" s="78"/>
      <c r="R280" s="89"/>
      <c r="S280" s="88"/>
      <c r="T280" s="78"/>
      <c r="U280" s="89"/>
      <c r="V280" s="88"/>
      <c r="W280" s="77"/>
      <c r="X280" s="89"/>
      <c r="AA280" s="229"/>
      <c r="AB280" s="229"/>
      <c r="AC280" s="229"/>
    </row>
    <row r="281" spans="2:29" s="79" customFormat="1" x14ac:dyDescent="0.25">
      <c r="B281" s="77"/>
      <c r="C281" s="88"/>
      <c r="D281" s="77"/>
      <c r="E281" s="89"/>
      <c r="F281" s="90"/>
      <c r="G281" s="78"/>
      <c r="H281" s="89"/>
      <c r="I281" s="88"/>
      <c r="J281" s="78"/>
      <c r="K281" s="89"/>
      <c r="L281" s="88"/>
      <c r="N281" s="89"/>
      <c r="P281" s="90"/>
      <c r="Q281" s="78"/>
      <c r="R281" s="89"/>
      <c r="S281" s="88"/>
      <c r="T281" s="78"/>
      <c r="U281" s="89"/>
      <c r="V281" s="88"/>
      <c r="W281" s="77"/>
      <c r="X281" s="89"/>
      <c r="AA281" s="229"/>
      <c r="AB281" s="229"/>
      <c r="AC281" s="229"/>
    </row>
    <row r="282" spans="2:29" s="79" customFormat="1" x14ac:dyDescent="0.25">
      <c r="B282" s="77"/>
      <c r="C282" s="88"/>
      <c r="D282" s="77"/>
      <c r="E282" s="89"/>
      <c r="F282" s="90"/>
      <c r="G282" s="78"/>
      <c r="H282" s="89"/>
      <c r="I282" s="88"/>
      <c r="J282" s="78"/>
      <c r="K282" s="89"/>
      <c r="L282" s="88"/>
      <c r="N282" s="89"/>
      <c r="P282" s="90"/>
      <c r="Q282" s="78"/>
      <c r="R282" s="89"/>
      <c r="S282" s="88"/>
      <c r="T282" s="78"/>
      <c r="U282" s="89"/>
      <c r="V282" s="88"/>
      <c r="W282" s="77"/>
      <c r="X282" s="89"/>
      <c r="AA282" s="229"/>
      <c r="AB282" s="229"/>
      <c r="AC282" s="229"/>
    </row>
    <row r="283" spans="2:29" s="79" customFormat="1" x14ac:dyDescent="0.25">
      <c r="B283" s="77"/>
      <c r="C283" s="88"/>
      <c r="D283" s="77"/>
      <c r="E283" s="89"/>
      <c r="F283" s="90"/>
      <c r="G283" s="78"/>
      <c r="H283" s="89"/>
      <c r="I283" s="88"/>
      <c r="J283" s="78"/>
      <c r="K283" s="89"/>
      <c r="L283" s="88"/>
      <c r="N283" s="89"/>
      <c r="P283" s="90"/>
      <c r="Q283" s="78"/>
      <c r="R283" s="89"/>
      <c r="S283" s="88"/>
      <c r="T283" s="78"/>
      <c r="U283" s="89"/>
      <c r="V283" s="88"/>
      <c r="W283" s="77"/>
      <c r="X283" s="89"/>
      <c r="AA283" s="229"/>
      <c r="AB283" s="229"/>
      <c r="AC283" s="229"/>
    </row>
    <row r="284" spans="2:29" s="79" customFormat="1" x14ac:dyDescent="0.25">
      <c r="B284" s="77"/>
      <c r="C284" s="88"/>
      <c r="D284" s="77"/>
      <c r="E284" s="89"/>
      <c r="F284" s="90"/>
      <c r="G284" s="78"/>
      <c r="H284" s="89"/>
      <c r="I284" s="88"/>
      <c r="J284" s="78"/>
      <c r="K284" s="89"/>
      <c r="L284" s="88"/>
      <c r="N284" s="89"/>
      <c r="P284" s="90"/>
      <c r="Q284" s="78"/>
      <c r="R284" s="89"/>
      <c r="S284" s="88"/>
      <c r="T284" s="78"/>
      <c r="U284" s="89"/>
      <c r="V284" s="88"/>
      <c r="W284" s="77"/>
      <c r="X284" s="89"/>
      <c r="AA284" s="229"/>
      <c r="AB284" s="229"/>
      <c r="AC284" s="229"/>
    </row>
    <row r="285" spans="2:29" s="79" customFormat="1" x14ac:dyDescent="0.25">
      <c r="B285" s="77"/>
      <c r="C285" s="88"/>
      <c r="D285" s="77"/>
      <c r="E285" s="89"/>
      <c r="F285" s="90"/>
      <c r="G285" s="78"/>
      <c r="H285" s="89"/>
      <c r="I285" s="88"/>
      <c r="J285" s="78"/>
      <c r="K285" s="89"/>
      <c r="L285" s="88"/>
      <c r="N285" s="89"/>
      <c r="P285" s="90"/>
      <c r="Q285" s="78"/>
      <c r="R285" s="89"/>
      <c r="S285" s="88"/>
      <c r="T285" s="78"/>
      <c r="U285" s="89"/>
      <c r="V285" s="88"/>
      <c r="W285" s="77"/>
      <c r="X285" s="89"/>
      <c r="AA285" s="229"/>
      <c r="AB285" s="229"/>
      <c r="AC285" s="229"/>
    </row>
    <row r="286" spans="2:29" s="79" customFormat="1" x14ac:dyDescent="0.25">
      <c r="B286" s="77"/>
      <c r="C286" s="88"/>
      <c r="D286" s="77"/>
      <c r="E286" s="89"/>
      <c r="F286" s="90"/>
      <c r="G286" s="78"/>
      <c r="H286" s="89"/>
      <c r="I286" s="88"/>
      <c r="J286" s="78"/>
      <c r="K286" s="89"/>
      <c r="L286" s="88"/>
      <c r="N286" s="89"/>
      <c r="P286" s="90"/>
      <c r="Q286" s="78"/>
      <c r="R286" s="89"/>
      <c r="S286" s="88"/>
      <c r="T286" s="78"/>
      <c r="U286" s="89"/>
      <c r="V286" s="88"/>
      <c r="W286" s="77"/>
      <c r="X286" s="89"/>
      <c r="AA286" s="229"/>
      <c r="AB286" s="229"/>
      <c r="AC286" s="229"/>
    </row>
    <row r="287" spans="2:29" s="79" customFormat="1" x14ac:dyDescent="0.25">
      <c r="B287" s="77"/>
      <c r="C287" s="88"/>
      <c r="D287" s="77"/>
      <c r="E287" s="89"/>
      <c r="F287" s="90"/>
      <c r="G287" s="78"/>
      <c r="H287" s="89"/>
      <c r="I287" s="88"/>
      <c r="J287" s="78"/>
      <c r="K287" s="89"/>
      <c r="L287" s="88"/>
      <c r="N287" s="89"/>
      <c r="P287" s="90"/>
      <c r="Q287" s="78"/>
      <c r="R287" s="89"/>
      <c r="S287" s="88"/>
      <c r="T287" s="78"/>
      <c r="U287" s="89"/>
      <c r="V287" s="88"/>
      <c r="W287" s="77"/>
      <c r="X287" s="89"/>
      <c r="AA287" s="229"/>
      <c r="AB287" s="229"/>
      <c r="AC287" s="229"/>
    </row>
    <row r="288" spans="2:29" s="79" customFormat="1" x14ac:dyDescent="0.25">
      <c r="B288" s="77"/>
      <c r="C288" s="88"/>
      <c r="D288" s="77"/>
      <c r="E288" s="89"/>
      <c r="F288" s="90"/>
      <c r="G288" s="78"/>
      <c r="H288" s="89"/>
      <c r="I288" s="88"/>
      <c r="J288" s="78"/>
      <c r="K288" s="89"/>
      <c r="L288" s="88"/>
      <c r="N288" s="89"/>
      <c r="P288" s="90"/>
      <c r="Q288" s="78"/>
      <c r="R288" s="89"/>
      <c r="S288" s="88"/>
      <c r="T288" s="78"/>
      <c r="U288" s="89"/>
      <c r="V288" s="88"/>
      <c r="W288" s="77"/>
      <c r="X288" s="89"/>
      <c r="AA288" s="229"/>
      <c r="AB288" s="229"/>
      <c r="AC288" s="229"/>
    </row>
    <row r="289" spans="2:29" s="79" customFormat="1" x14ac:dyDescent="0.25">
      <c r="B289" s="77"/>
      <c r="C289" s="88"/>
      <c r="D289" s="77"/>
      <c r="E289" s="89"/>
      <c r="F289" s="90"/>
      <c r="G289" s="78"/>
      <c r="H289" s="89"/>
      <c r="I289" s="88"/>
      <c r="J289" s="78"/>
      <c r="K289" s="89"/>
      <c r="L289" s="88"/>
      <c r="N289" s="89"/>
      <c r="P289" s="90"/>
      <c r="Q289" s="78"/>
      <c r="R289" s="89"/>
      <c r="S289" s="88"/>
      <c r="T289" s="78"/>
      <c r="U289" s="89"/>
      <c r="V289" s="88"/>
      <c r="W289" s="77"/>
      <c r="X289" s="89"/>
      <c r="AA289" s="229"/>
      <c r="AB289" s="229"/>
      <c r="AC289" s="229"/>
    </row>
    <row r="290" spans="2:29" s="79" customFormat="1" x14ac:dyDescent="0.25">
      <c r="B290" s="77"/>
      <c r="C290" s="88"/>
      <c r="D290" s="77"/>
      <c r="E290" s="89"/>
      <c r="F290" s="90"/>
      <c r="G290" s="78"/>
      <c r="H290" s="89"/>
      <c r="I290" s="88"/>
      <c r="J290" s="78"/>
      <c r="K290" s="89"/>
      <c r="L290" s="88"/>
      <c r="N290" s="89"/>
      <c r="P290" s="90"/>
      <c r="Q290" s="78"/>
      <c r="R290" s="89"/>
      <c r="S290" s="88"/>
      <c r="T290" s="78"/>
      <c r="U290" s="89"/>
      <c r="V290" s="88"/>
      <c r="W290" s="77"/>
      <c r="X290" s="89"/>
      <c r="AA290" s="229"/>
      <c r="AB290" s="229"/>
      <c r="AC290" s="229"/>
    </row>
    <row r="291" spans="2:29" s="79" customFormat="1" x14ac:dyDescent="0.25">
      <c r="B291" s="77"/>
      <c r="C291" s="88"/>
      <c r="D291" s="77"/>
      <c r="E291" s="89"/>
      <c r="F291" s="90"/>
      <c r="G291" s="78"/>
      <c r="H291" s="89"/>
      <c r="I291" s="88"/>
      <c r="J291" s="78"/>
      <c r="K291" s="89"/>
      <c r="L291" s="88"/>
      <c r="N291" s="89"/>
      <c r="P291" s="90"/>
      <c r="Q291" s="78"/>
      <c r="R291" s="89"/>
      <c r="S291" s="88"/>
      <c r="T291" s="78"/>
      <c r="U291" s="89"/>
      <c r="V291" s="88"/>
      <c r="W291" s="77"/>
      <c r="X291" s="89"/>
      <c r="AA291" s="229"/>
      <c r="AB291" s="229"/>
      <c r="AC291" s="229"/>
    </row>
    <row r="292" spans="2:29" s="79" customFormat="1" x14ac:dyDescent="0.25">
      <c r="B292" s="77"/>
      <c r="C292" s="88"/>
      <c r="D292" s="77"/>
      <c r="E292" s="89"/>
      <c r="F292" s="90"/>
      <c r="G292" s="78"/>
      <c r="H292" s="89"/>
      <c r="I292" s="88"/>
      <c r="J292" s="78"/>
      <c r="K292" s="89"/>
      <c r="L292" s="88"/>
      <c r="N292" s="89"/>
      <c r="P292" s="90"/>
      <c r="Q292" s="78"/>
      <c r="R292" s="89"/>
      <c r="S292" s="88"/>
      <c r="T292" s="78"/>
      <c r="U292" s="89"/>
      <c r="V292" s="88"/>
      <c r="W292" s="77"/>
      <c r="X292" s="89"/>
      <c r="AA292" s="229"/>
      <c r="AB292" s="229"/>
      <c r="AC292" s="229"/>
    </row>
    <row r="293" spans="2:29" s="79" customFormat="1" x14ac:dyDescent="0.25">
      <c r="B293" s="77"/>
      <c r="C293" s="88"/>
      <c r="D293" s="77"/>
      <c r="E293" s="89"/>
      <c r="F293" s="90"/>
      <c r="G293" s="78"/>
      <c r="H293" s="89"/>
      <c r="I293" s="88"/>
      <c r="J293" s="78"/>
      <c r="K293" s="89"/>
      <c r="L293" s="88"/>
      <c r="N293" s="89"/>
      <c r="P293" s="90"/>
      <c r="Q293" s="78"/>
      <c r="R293" s="89"/>
      <c r="S293" s="88"/>
      <c r="T293" s="78"/>
      <c r="U293" s="89"/>
      <c r="V293" s="88"/>
      <c r="W293" s="77"/>
      <c r="X293" s="89"/>
      <c r="AA293" s="229"/>
      <c r="AB293" s="229"/>
      <c r="AC293" s="229"/>
    </row>
    <row r="294" spans="2:29" s="79" customFormat="1" x14ac:dyDescent="0.25">
      <c r="B294" s="77"/>
      <c r="C294" s="88"/>
      <c r="D294" s="77"/>
      <c r="E294" s="89"/>
      <c r="F294" s="90"/>
      <c r="G294" s="78"/>
      <c r="H294" s="89"/>
      <c r="I294" s="88"/>
      <c r="J294" s="78"/>
      <c r="K294" s="89"/>
      <c r="L294" s="88"/>
      <c r="N294" s="89"/>
      <c r="P294" s="90"/>
      <c r="Q294" s="78"/>
      <c r="R294" s="89"/>
      <c r="S294" s="88"/>
      <c r="T294" s="78"/>
      <c r="U294" s="89"/>
      <c r="V294" s="88"/>
      <c r="W294" s="77"/>
      <c r="X294" s="89"/>
      <c r="AA294" s="229"/>
      <c r="AB294" s="229"/>
      <c r="AC294" s="229"/>
    </row>
    <row r="295" spans="2:29" s="79" customFormat="1" x14ac:dyDescent="0.25">
      <c r="B295" s="77"/>
      <c r="C295" s="88"/>
      <c r="D295" s="77"/>
      <c r="E295" s="89"/>
      <c r="F295" s="90"/>
      <c r="G295" s="78"/>
      <c r="H295" s="89"/>
      <c r="I295" s="88"/>
      <c r="J295" s="78"/>
      <c r="K295" s="89"/>
      <c r="L295" s="88"/>
      <c r="N295" s="89"/>
      <c r="P295" s="90"/>
      <c r="Q295" s="78"/>
      <c r="R295" s="89"/>
      <c r="S295" s="88"/>
      <c r="T295" s="78"/>
      <c r="U295" s="89"/>
      <c r="V295" s="88"/>
      <c r="W295" s="77"/>
      <c r="X295" s="89"/>
      <c r="AA295" s="229"/>
      <c r="AB295" s="229"/>
      <c r="AC295" s="229"/>
    </row>
    <row r="296" spans="2:29" s="79" customFormat="1" x14ac:dyDescent="0.25">
      <c r="B296" s="77"/>
      <c r="C296" s="88"/>
      <c r="D296" s="77"/>
      <c r="E296" s="89"/>
      <c r="F296" s="90"/>
      <c r="G296" s="78"/>
      <c r="H296" s="89"/>
      <c r="I296" s="88"/>
      <c r="J296" s="78"/>
      <c r="K296" s="89"/>
      <c r="L296" s="88"/>
      <c r="N296" s="89"/>
      <c r="P296" s="90"/>
      <c r="Q296" s="78"/>
      <c r="R296" s="89"/>
      <c r="S296" s="88"/>
      <c r="T296" s="78"/>
      <c r="U296" s="89"/>
      <c r="V296" s="88"/>
      <c r="W296" s="77"/>
      <c r="X296" s="89"/>
      <c r="AA296" s="229"/>
      <c r="AB296" s="229"/>
      <c r="AC296" s="229"/>
    </row>
    <row r="297" spans="2:29" s="79" customFormat="1" x14ac:dyDescent="0.25">
      <c r="B297" s="77"/>
      <c r="C297" s="88"/>
      <c r="D297" s="77"/>
      <c r="E297" s="89"/>
      <c r="F297" s="90"/>
      <c r="G297" s="78"/>
      <c r="H297" s="89"/>
      <c r="I297" s="88"/>
      <c r="J297" s="78"/>
      <c r="K297" s="89"/>
      <c r="L297" s="88"/>
      <c r="N297" s="89"/>
      <c r="P297" s="90"/>
      <c r="Q297" s="78"/>
      <c r="R297" s="89"/>
      <c r="S297" s="88"/>
      <c r="T297" s="78"/>
      <c r="U297" s="89"/>
      <c r="V297" s="88"/>
      <c r="W297" s="77"/>
      <c r="X297" s="89"/>
      <c r="AA297" s="229"/>
      <c r="AB297" s="229"/>
      <c r="AC297" s="229"/>
    </row>
    <row r="298" spans="2:29" s="79" customFormat="1" x14ac:dyDescent="0.25">
      <c r="B298" s="77"/>
      <c r="C298" s="88"/>
      <c r="D298" s="77"/>
      <c r="E298" s="89"/>
      <c r="F298" s="90"/>
      <c r="G298" s="78"/>
      <c r="H298" s="89"/>
      <c r="I298" s="88"/>
      <c r="J298" s="78"/>
      <c r="K298" s="89"/>
      <c r="L298" s="88"/>
      <c r="N298" s="89"/>
      <c r="P298" s="90"/>
      <c r="Q298" s="78"/>
      <c r="R298" s="89"/>
      <c r="S298" s="88"/>
      <c r="T298" s="78"/>
      <c r="U298" s="89"/>
      <c r="V298" s="88"/>
      <c r="W298" s="77"/>
      <c r="X298" s="89"/>
      <c r="AA298" s="229"/>
      <c r="AB298" s="229"/>
      <c r="AC298" s="229"/>
    </row>
    <row r="299" spans="2:29" s="79" customFormat="1" x14ac:dyDescent="0.25">
      <c r="B299" s="77"/>
      <c r="C299" s="88"/>
      <c r="D299" s="77"/>
      <c r="E299" s="89"/>
      <c r="F299" s="90"/>
      <c r="G299" s="78"/>
      <c r="H299" s="89"/>
      <c r="I299" s="88"/>
      <c r="J299" s="78"/>
      <c r="K299" s="89"/>
      <c r="L299" s="88"/>
      <c r="N299" s="89"/>
      <c r="P299" s="90"/>
      <c r="Q299" s="78"/>
      <c r="R299" s="89"/>
      <c r="S299" s="88"/>
      <c r="T299" s="78"/>
      <c r="U299" s="89"/>
      <c r="V299" s="88"/>
      <c r="W299" s="77"/>
      <c r="X299" s="89"/>
      <c r="AA299" s="229"/>
      <c r="AB299" s="229"/>
      <c r="AC299" s="229"/>
    </row>
    <row r="300" spans="2:29" s="79" customFormat="1" x14ac:dyDescent="0.25">
      <c r="B300" s="77"/>
      <c r="C300" s="88"/>
      <c r="D300" s="77"/>
      <c r="E300" s="89"/>
      <c r="F300" s="90"/>
      <c r="G300" s="78"/>
      <c r="H300" s="89"/>
      <c r="I300" s="88"/>
      <c r="J300" s="78"/>
      <c r="K300" s="89"/>
      <c r="L300" s="88"/>
      <c r="N300" s="89"/>
      <c r="P300" s="90"/>
      <c r="Q300" s="78"/>
      <c r="R300" s="89"/>
      <c r="S300" s="88"/>
      <c r="T300" s="78"/>
      <c r="U300" s="89"/>
      <c r="V300" s="88"/>
      <c r="W300" s="77"/>
      <c r="X300" s="89"/>
      <c r="AA300" s="229"/>
      <c r="AB300" s="229"/>
      <c r="AC300" s="229"/>
    </row>
    <row r="301" spans="2:29" s="79" customFormat="1" x14ac:dyDescent="0.25">
      <c r="B301" s="77"/>
      <c r="C301" s="88"/>
      <c r="D301" s="77"/>
      <c r="E301" s="89"/>
      <c r="F301" s="90"/>
      <c r="G301" s="78"/>
      <c r="H301" s="89"/>
      <c r="I301" s="88"/>
      <c r="J301" s="78"/>
      <c r="K301" s="89"/>
      <c r="L301" s="88"/>
      <c r="N301" s="89"/>
      <c r="P301" s="90"/>
      <c r="Q301" s="78"/>
      <c r="R301" s="89"/>
      <c r="S301" s="88"/>
      <c r="T301" s="78"/>
      <c r="U301" s="89"/>
      <c r="V301" s="88"/>
      <c r="W301" s="77"/>
      <c r="X301" s="89"/>
      <c r="AA301" s="229"/>
      <c r="AB301" s="229"/>
      <c r="AC301" s="229"/>
    </row>
    <row r="302" spans="2:29" s="79" customFormat="1" x14ac:dyDescent="0.25">
      <c r="B302" s="77"/>
      <c r="C302" s="88"/>
      <c r="D302" s="77"/>
      <c r="E302" s="89"/>
      <c r="F302" s="90"/>
      <c r="G302" s="78"/>
      <c r="H302" s="89"/>
      <c r="I302" s="88"/>
      <c r="J302" s="78"/>
      <c r="K302" s="89"/>
      <c r="L302" s="88"/>
      <c r="N302" s="89"/>
      <c r="P302" s="90"/>
      <c r="Q302" s="78"/>
      <c r="R302" s="89"/>
      <c r="S302" s="88"/>
      <c r="T302" s="78"/>
      <c r="U302" s="89"/>
      <c r="V302" s="88"/>
      <c r="W302" s="77"/>
      <c r="X302" s="89"/>
      <c r="AA302" s="229"/>
      <c r="AB302" s="229"/>
      <c r="AC302" s="229"/>
    </row>
    <row r="303" spans="2:29" s="79" customFormat="1" x14ac:dyDescent="0.25">
      <c r="B303" s="77"/>
      <c r="C303" s="88"/>
      <c r="D303" s="77"/>
      <c r="E303" s="89"/>
      <c r="F303" s="90"/>
      <c r="G303" s="78"/>
      <c r="H303" s="89"/>
      <c r="I303" s="88"/>
      <c r="J303" s="78"/>
      <c r="K303" s="89"/>
      <c r="L303" s="88"/>
      <c r="N303" s="89"/>
      <c r="P303" s="90"/>
      <c r="Q303" s="78"/>
      <c r="R303" s="89"/>
      <c r="S303" s="88"/>
      <c r="T303" s="78"/>
      <c r="U303" s="89"/>
      <c r="V303" s="88"/>
      <c r="W303" s="77"/>
      <c r="X303" s="89"/>
      <c r="AA303" s="229"/>
      <c r="AB303" s="229"/>
      <c r="AC303" s="229"/>
    </row>
    <row r="304" spans="2:29" s="79" customFormat="1" x14ac:dyDescent="0.25">
      <c r="B304" s="77"/>
      <c r="C304" s="88"/>
      <c r="D304" s="77"/>
      <c r="E304" s="89"/>
      <c r="F304" s="90"/>
      <c r="G304" s="78"/>
      <c r="H304" s="89"/>
      <c r="I304" s="88"/>
      <c r="J304" s="78"/>
      <c r="K304" s="89"/>
      <c r="L304" s="88"/>
      <c r="N304" s="89"/>
      <c r="P304" s="90"/>
      <c r="Q304" s="78"/>
      <c r="R304" s="89"/>
      <c r="S304" s="88"/>
      <c r="T304" s="78"/>
      <c r="U304" s="89"/>
      <c r="V304" s="88"/>
      <c r="W304" s="77"/>
      <c r="X304" s="89"/>
      <c r="AA304" s="229"/>
      <c r="AB304" s="229"/>
      <c r="AC304" s="229"/>
    </row>
    <row r="305" spans="2:29" s="79" customFormat="1" x14ac:dyDescent="0.25">
      <c r="B305" s="77"/>
      <c r="C305" s="88"/>
      <c r="D305" s="77"/>
      <c r="E305" s="89"/>
      <c r="F305" s="90"/>
      <c r="G305" s="78"/>
      <c r="H305" s="89"/>
      <c r="I305" s="88"/>
      <c r="J305" s="78"/>
      <c r="K305" s="89"/>
      <c r="L305" s="88"/>
      <c r="N305" s="89"/>
      <c r="P305" s="90"/>
      <c r="Q305" s="78"/>
      <c r="R305" s="89"/>
      <c r="S305" s="88"/>
      <c r="T305" s="78"/>
      <c r="U305" s="89"/>
      <c r="V305" s="88"/>
      <c r="W305" s="77"/>
      <c r="X305" s="89"/>
      <c r="AA305" s="229"/>
      <c r="AB305" s="229"/>
      <c r="AC305" s="229"/>
    </row>
    <row r="306" spans="2:29" s="79" customFormat="1" x14ac:dyDescent="0.25">
      <c r="B306" s="77"/>
      <c r="C306" s="88"/>
      <c r="D306" s="77"/>
      <c r="E306" s="89"/>
      <c r="F306" s="90"/>
      <c r="G306" s="78"/>
      <c r="H306" s="89"/>
      <c r="I306" s="88"/>
      <c r="J306" s="78"/>
      <c r="K306" s="89"/>
      <c r="L306" s="88"/>
      <c r="N306" s="89"/>
      <c r="P306" s="90"/>
      <c r="Q306" s="78"/>
      <c r="R306" s="89"/>
      <c r="S306" s="88"/>
      <c r="T306" s="78"/>
      <c r="U306" s="89"/>
      <c r="V306" s="88"/>
      <c r="W306" s="77"/>
      <c r="X306" s="89"/>
      <c r="AA306" s="229"/>
      <c r="AB306" s="229"/>
      <c r="AC306" s="229"/>
    </row>
    <row r="307" spans="2:29" s="79" customFormat="1" x14ac:dyDescent="0.25">
      <c r="B307" s="77"/>
      <c r="C307" s="88"/>
      <c r="D307" s="77"/>
      <c r="E307" s="89"/>
      <c r="F307" s="90"/>
      <c r="G307" s="78"/>
      <c r="H307" s="89"/>
      <c r="I307" s="88"/>
      <c r="J307" s="78"/>
      <c r="K307" s="89"/>
      <c r="L307" s="88"/>
      <c r="N307" s="89"/>
      <c r="P307" s="90"/>
      <c r="Q307" s="78"/>
      <c r="R307" s="89"/>
      <c r="S307" s="88"/>
      <c r="T307" s="78"/>
      <c r="U307" s="89"/>
      <c r="V307" s="88"/>
      <c r="W307" s="77"/>
      <c r="X307" s="89"/>
      <c r="AA307" s="229"/>
      <c r="AB307" s="229"/>
      <c r="AC307" s="229"/>
    </row>
    <row r="308" spans="2:29" s="79" customFormat="1" x14ac:dyDescent="0.25">
      <c r="B308" s="77"/>
      <c r="C308" s="88"/>
      <c r="D308" s="77"/>
      <c r="E308" s="89"/>
      <c r="F308" s="90"/>
      <c r="G308" s="78"/>
      <c r="H308" s="89"/>
      <c r="I308" s="88"/>
      <c r="J308" s="78"/>
      <c r="K308" s="89"/>
      <c r="L308" s="88"/>
      <c r="N308" s="89"/>
      <c r="P308" s="90"/>
      <c r="Q308" s="78"/>
      <c r="R308" s="89"/>
      <c r="S308" s="88"/>
      <c r="T308" s="78"/>
      <c r="U308" s="89"/>
      <c r="V308" s="88"/>
      <c r="W308" s="77"/>
      <c r="X308" s="89"/>
      <c r="AA308" s="229"/>
      <c r="AB308" s="229"/>
      <c r="AC308" s="229"/>
    </row>
    <row r="309" spans="2:29" s="79" customFormat="1" x14ac:dyDescent="0.25">
      <c r="B309" s="77"/>
      <c r="C309" s="88"/>
      <c r="D309" s="77"/>
      <c r="E309" s="89"/>
      <c r="F309" s="90"/>
      <c r="G309" s="78"/>
      <c r="H309" s="89"/>
      <c r="I309" s="88"/>
      <c r="J309" s="78"/>
      <c r="K309" s="89"/>
      <c r="L309" s="88"/>
      <c r="N309" s="89"/>
      <c r="P309" s="90"/>
      <c r="Q309" s="78"/>
      <c r="R309" s="89"/>
      <c r="S309" s="88"/>
      <c r="T309" s="78"/>
      <c r="U309" s="89"/>
      <c r="V309" s="88"/>
      <c r="W309" s="77"/>
      <c r="X309" s="89"/>
      <c r="AA309" s="229"/>
      <c r="AB309" s="229"/>
      <c r="AC309" s="229"/>
    </row>
    <row r="310" spans="2:29" s="79" customFormat="1" x14ac:dyDescent="0.25">
      <c r="B310" s="77"/>
      <c r="C310" s="88"/>
      <c r="D310" s="77"/>
      <c r="E310" s="89"/>
      <c r="F310" s="90"/>
      <c r="G310" s="78"/>
      <c r="H310" s="89"/>
      <c r="I310" s="88"/>
      <c r="J310" s="78"/>
      <c r="K310" s="89"/>
      <c r="L310" s="88"/>
      <c r="N310" s="89"/>
      <c r="P310" s="90"/>
      <c r="Q310" s="78"/>
      <c r="R310" s="89"/>
      <c r="S310" s="88"/>
      <c r="T310" s="78"/>
      <c r="U310" s="89"/>
      <c r="V310" s="88"/>
      <c r="W310" s="77"/>
      <c r="X310" s="89"/>
      <c r="AA310" s="229"/>
      <c r="AB310" s="229"/>
      <c r="AC310" s="229"/>
    </row>
    <row r="311" spans="2:29" s="79" customFormat="1" x14ac:dyDescent="0.25">
      <c r="B311" s="77"/>
      <c r="C311" s="88"/>
      <c r="D311" s="77"/>
      <c r="E311" s="89"/>
      <c r="F311" s="90"/>
      <c r="G311" s="78"/>
      <c r="H311" s="89"/>
      <c r="I311" s="88"/>
      <c r="J311" s="78"/>
      <c r="K311" s="89"/>
      <c r="L311" s="88"/>
      <c r="N311" s="89"/>
      <c r="P311" s="90"/>
      <c r="Q311" s="78"/>
      <c r="R311" s="89"/>
      <c r="S311" s="88"/>
      <c r="T311" s="78"/>
      <c r="U311" s="89"/>
      <c r="V311" s="88"/>
      <c r="W311" s="77"/>
      <c r="X311" s="89"/>
      <c r="AA311" s="229"/>
      <c r="AB311" s="229"/>
      <c r="AC311" s="229"/>
    </row>
    <row r="312" spans="2:29" s="79" customFormat="1" x14ac:dyDescent="0.25">
      <c r="B312" s="77"/>
      <c r="C312" s="88"/>
      <c r="D312" s="77"/>
      <c r="E312" s="89"/>
      <c r="F312" s="90"/>
      <c r="G312" s="78"/>
      <c r="H312" s="89"/>
      <c r="I312" s="88"/>
      <c r="J312" s="78"/>
      <c r="K312" s="89"/>
      <c r="L312" s="88"/>
      <c r="N312" s="89"/>
      <c r="P312" s="90"/>
      <c r="Q312" s="78"/>
      <c r="R312" s="89"/>
      <c r="S312" s="88"/>
      <c r="T312" s="78"/>
      <c r="U312" s="89"/>
      <c r="V312" s="88"/>
      <c r="W312" s="77"/>
      <c r="X312" s="89"/>
      <c r="AA312" s="229"/>
      <c r="AB312" s="229"/>
      <c r="AC312" s="229"/>
    </row>
    <row r="313" spans="2:29" s="79" customFormat="1" x14ac:dyDescent="0.25">
      <c r="B313" s="77"/>
      <c r="C313" s="88"/>
      <c r="D313" s="77"/>
      <c r="E313" s="89"/>
      <c r="F313" s="90"/>
      <c r="G313" s="78"/>
      <c r="H313" s="89"/>
      <c r="I313" s="88"/>
      <c r="J313" s="78"/>
      <c r="K313" s="89"/>
      <c r="L313" s="88"/>
      <c r="N313" s="89"/>
      <c r="P313" s="90"/>
      <c r="Q313" s="78"/>
      <c r="R313" s="89"/>
      <c r="S313" s="88"/>
      <c r="T313" s="78"/>
      <c r="U313" s="89"/>
      <c r="V313" s="88"/>
      <c r="W313" s="77"/>
      <c r="X313" s="89"/>
      <c r="AA313" s="229"/>
      <c r="AB313" s="229"/>
      <c r="AC313" s="229"/>
    </row>
    <row r="314" spans="2:29" s="79" customFormat="1" x14ac:dyDescent="0.25">
      <c r="B314" s="77"/>
      <c r="C314" s="88"/>
      <c r="D314" s="77"/>
      <c r="E314" s="89"/>
      <c r="F314" s="90"/>
      <c r="G314" s="78"/>
      <c r="H314" s="89"/>
      <c r="I314" s="88"/>
      <c r="J314" s="78"/>
      <c r="K314" s="89"/>
      <c r="L314" s="88"/>
      <c r="N314" s="89"/>
      <c r="P314" s="90"/>
      <c r="Q314" s="78"/>
      <c r="R314" s="89"/>
      <c r="S314" s="88"/>
      <c r="T314" s="78"/>
      <c r="U314" s="89"/>
      <c r="V314" s="88"/>
      <c r="W314" s="77"/>
      <c r="X314" s="89"/>
      <c r="AA314" s="229"/>
      <c r="AB314" s="229"/>
      <c r="AC314" s="229"/>
    </row>
    <row r="315" spans="2:29" s="79" customFormat="1" x14ac:dyDescent="0.25">
      <c r="B315" s="77"/>
      <c r="C315" s="88"/>
      <c r="D315" s="77"/>
      <c r="E315" s="89"/>
      <c r="F315" s="90"/>
      <c r="G315" s="78"/>
      <c r="H315" s="89"/>
      <c r="I315" s="88"/>
      <c r="J315" s="78"/>
      <c r="K315" s="89"/>
      <c r="L315" s="88"/>
      <c r="N315" s="89"/>
      <c r="P315" s="90"/>
      <c r="Q315" s="78"/>
      <c r="R315" s="89"/>
      <c r="S315" s="88"/>
      <c r="T315" s="78"/>
      <c r="U315" s="89"/>
      <c r="V315" s="88"/>
      <c r="W315" s="77"/>
      <c r="X315" s="89"/>
      <c r="AA315" s="229"/>
      <c r="AB315" s="229"/>
      <c r="AC315" s="229"/>
    </row>
    <row r="316" spans="2:29" s="79" customFormat="1" x14ac:dyDescent="0.25">
      <c r="B316" s="77"/>
      <c r="C316" s="88"/>
      <c r="D316" s="77"/>
      <c r="E316" s="89"/>
      <c r="F316" s="90"/>
      <c r="G316" s="78"/>
      <c r="H316" s="89"/>
      <c r="I316" s="88"/>
      <c r="J316" s="78"/>
      <c r="K316" s="89"/>
      <c r="L316" s="88"/>
      <c r="N316" s="89"/>
      <c r="P316" s="90"/>
      <c r="Q316" s="78"/>
      <c r="R316" s="89"/>
      <c r="S316" s="88"/>
      <c r="T316" s="78"/>
      <c r="U316" s="89"/>
      <c r="V316" s="88"/>
      <c r="W316" s="77"/>
      <c r="X316" s="89"/>
      <c r="AA316" s="229"/>
      <c r="AB316" s="229"/>
      <c r="AC316" s="229"/>
    </row>
    <row r="317" spans="2:29" s="79" customFormat="1" x14ac:dyDescent="0.25">
      <c r="B317" s="77"/>
      <c r="C317" s="88"/>
      <c r="D317" s="77"/>
      <c r="E317" s="89"/>
      <c r="F317" s="90"/>
      <c r="G317" s="78"/>
      <c r="H317" s="89"/>
      <c r="I317" s="88"/>
      <c r="J317" s="78"/>
      <c r="K317" s="89"/>
      <c r="L317" s="88"/>
      <c r="N317" s="89"/>
      <c r="P317" s="90"/>
      <c r="Q317" s="78"/>
      <c r="R317" s="89"/>
      <c r="S317" s="88"/>
      <c r="T317" s="78"/>
      <c r="U317" s="89"/>
      <c r="V317" s="88"/>
      <c r="W317" s="77"/>
      <c r="X317" s="89"/>
      <c r="AA317" s="229"/>
      <c r="AB317" s="229"/>
      <c r="AC317" s="229"/>
    </row>
    <row r="318" spans="2:29" s="79" customFormat="1" x14ac:dyDescent="0.25">
      <c r="B318" s="77"/>
      <c r="C318" s="88"/>
      <c r="D318" s="77"/>
      <c r="E318" s="89"/>
      <c r="F318" s="90"/>
      <c r="G318" s="78"/>
      <c r="H318" s="89"/>
      <c r="I318" s="88"/>
      <c r="J318" s="78"/>
      <c r="K318" s="89"/>
      <c r="L318" s="88"/>
      <c r="N318" s="89"/>
      <c r="P318" s="90"/>
      <c r="Q318" s="78"/>
      <c r="R318" s="89"/>
      <c r="S318" s="88"/>
      <c r="T318" s="78"/>
      <c r="U318" s="89"/>
      <c r="V318" s="88"/>
      <c r="W318" s="77"/>
      <c r="X318" s="89"/>
      <c r="AA318" s="229"/>
      <c r="AB318" s="229"/>
      <c r="AC318" s="229"/>
    </row>
    <row r="319" spans="2:29" s="79" customFormat="1" x14ac:dyDescent="0.25">
      <c r="B319" s="77"/>
      <c r="C319" s="88"/>
      <c r="D319" s="77"/>
      <c r="E319" s="89"/>
      <c r="F319" s="90"/>
      <c r="G319" s="78"/>
      <c r="H319" s="89"/>
      <c r="I319" s="88"/>
      <c r="J319" s="78"/>
      <c r="K319" s="89"/>
      <c r="L319" s="88"/>
      <c r="N319" s="89"/>
      <c r="P319" s="90"/>
      <c r="Q319" s="78"/>
      <c r="R319" s="89"/>
      <c r="S319" s="88"/>
      <c r="T319" s="78"/>
      <c r="U319" s="89"/>
      <c r="V319" s="88"/>
      <c r="W319" s="77"/>
      <c r="X319" s="89"/>
      <c r="AA319" s="229"/>
      <c r="AB319" s="229"/>
      <c r="AC319" s="229"/>
    </row>
    <row r="320" spans="2:29" s="79" customFormat="1" x14ac:dyDescent="0.25">
      <c r="B320" s="77"/>
      <c r="C320" s="88"/>
      <c r="D320" s="77"/>
      <c r="E320" s="89"/>
      <c r="F320" s="90"/>
      <c r="G320" s="78"/>
      <c r="H320" s="89"/>
      <c r="I320" s="88"/>
      <c r="J320" s="78"/>
      <c r="K320" s="89"/>
      <c r="L320" s="88"/>
      <c r="N320" s="89"/>
      <c r="P320" s="90"/>
      <c r="Q320" s="78"/>
      <c r="R320" s="89"/>
      <c r="S320" s="88"/>
      <c r="T320" s="78"/>
      <c r="U320" s="89"/>
      <c r="V320" s="88"/>
      <c r="W320" s="77"/>
      <c r="X320" s="89"/>
      <c r="AA320" s="229"/>
      <c r="AB320" s="229"/>
      <c r="AC320" s="229"/>
    </row>
    <row r="321" spans="2:29" s="79" customFormat="1" x14ac:dyDescent="0.25">
      <c r="B321" s="77"/>
      <c r="C321" s="88"/>
      <c r="D321" s="77"/>
      <c r="E321" s="89"/>
      <c r="F321" s="90"/>
      <c r="G321" s="78"/>
      <c r="H321" s="89"/>
      <c r="I321" s="88"/>
      <c r="J321" s="78"/>
      <c r="K321" s="89"/>
      <c r="L321" s="88"/>
      <c r="N321" s="89"/>
      <c r="P321" s="90"/>
      <c r="Q321" s="78"/>
      <c r="R321" s="89"/>
      <c r="S321" s="88"/>
      <c r="T321" s="78"/>
      <c r="U321" s="89"/>
      <c r="V321" s="88"/>
      <c r="W321" s="77"/>
      <c r="X321" s="89"/>
      <c r="AA321" s="229"/>
      <c r="AB321" s="229"/>
      <c r="AC321" s="229"/>
    </row>
    <row r="322" spans="2:29" s="79" customFormat="1" x14ac:dyDescent="0.25">
      <c r="B322" s="77"/>
      <c r="C322" s="88"/>
      <c r="D322" s="77"/>
      <c r="E322" s="89"/>
      <c r="F322" s="90"/>
      <c r="G322" s="78"/>
      <c r="H322" s="89"/>
      <c r="I322" s="88"/>
      <c r="J322" s="78"/>
      <c r="K322" s="89"/>
      <c r="L322" s="88"/>
      <c r="N322" s="89"/>
      <c r="P322" s="90"/>
      <c r="Q322" s="78"/>
      <c r="R322" s="89"/>
      <c r="S322" s="88"/>
      <c r="T322" s="78"/>
      <c r="U322" s="89"/>
      <c r="V322" s="88"/>
      <c r="W322" s="77"/>
      <c r="X322" s="89"/>
      <c r="AA322" s="229"/>
      <c r="AB322" s="229"/>
      <c r="AC322" s="229"/>
    </row>
    <row r="323" spans="2:29" s="79" customFormat="1" x14ac:dyDescent="0.25">
      <c r="B323" s="77"/>
      <c r="C323" s="88"/>
      <c r="D323" s="77"/>
      <c r="E323" s="89"/>
      <c r="F323" s="90"/>
      <c r="G323" s="78"/>
      <c r="H323" s="89"/>
      <c r="I323" s="88"/>
      <c r="J323" s="78"/>
      <c r="K323" s="89"/>
      <c r="L323" s="88"/>
      <c r="N323" s="89"/>
      <c r="P323" s="90"/>
      <c r="Q323" s="78"/>
      <c r="R323" s="89"/>
      <c r="S323" s="88"/>
      <c r="T323" s="78"/>
      <c r="U323" s="89"/>
      <c r="V323" s="88"/>
      <c r="W323" s="77"/>
      <c r="X323" s="89"/>
      <c r="AA323" s="229"/>
      <c r="AB323" s="229"/>
      <c r="AC323" s="229"/>
    </row>
    <row r="324" spans="2:29" s="79" customFormat="1" x14ac:dyDescent="0.25">
      <c r="B324" s="77"/>
      <c r="C324" s="88"/>
      <c r="D324" s="77"/>
      <c r="E324" s="89"/>
      <c r="F324" s="90"/>
      <c r="G324" s="78"/>
      <c r="H324" s="89"/>
      <c r="I324" s="88"/>
      <c r="J324" s="78"/>
      <c r="K324" s="89"/>
      <c r="L324" s="88"/>
      <c r="N324" s="89"/>
      <c r="P324" s="90"/>
      <c r="Q324" s="78"/>
      <c r="R324" s="89"/>
      <c r="S324" s="88"/>
      <c r="T324" s="78"/>
      <c r="U324" s="89"/>
      <c r="V324" s="88"/>
      <c r="W324" s="77"/>
      <c r="X324" s="89"/>
      <c r="AA324" s="229"/>
      <c r="AB324" s="229"/>
      <c r="AC324" s="229"/>
    </row>
    <row r="325" spans="2:29" s="79" customFormat="1" x14ac:dyDescent="0.25">
      <c r="B325" s="77"/>
      <c r="C325" s="88"/>
      <c r="D325" s="77"/>
      <c r="E325" s="89"/>
      <c r="F325" s="90"/>
      <c r="G325" s="78"/>
      <c r="H325" s="89"/>
      <c r="I325" s="88"/>
      <c r="J325" s="78"/>
      <c r="K325" s="89"/>
      <c r="L325" s="88"/>
      <c r="N325" s="89"/>
      <c r="P325" s="90"/>
      <c r="Q325" s="78"/>
      <c r="R325" s="89"/>
      <c r="S325" s="88"/>
      <c r="T325" s="78"/>
      <c r="U325" s="89"/>
      <c r="V325" s="88"/>
      <c r="W325" s="77"/>
      <c r="X325" s="89"/>
      <c r="AA325" s="229"/>
      <c r="AB325" s="229"/>
      <c r="AC325" s="229"/>
    </row>
    <row r="326" spans="2:29" s="79" customFormat="1" x14ac:dyDescent="0.25">
      <c r="B326" s="77"/>
      <c r="C326" s="88"/>
      <c r="D326" s="77"/>
      <c r="E326" s="89"/>
      <c r="F326" s="90"/>
      <c r="G326" s="78"/>
      <c r="H326" s="89"/>
      <c r="I326" s="88"/>
      <c r="J326" s="78"/>
      <c r="K326" s="89"/>
      <c r="L326" s="88"/>
      <c r="N326" s="89"/>
      <c r="P326" s="90"/>
      <c r="Q326" s="78"/>
      <c r="R326" s="89"/>
      <c r="S326" s="88"/>
      <c r="T326" s="78"/>
      <c r="U326" s="89"/>
      <c r="V326" s="88"/>
      <c r="W326" s="77"/>
      <c r="X326" s="89"/>
      <c r="AA326" s="229"/>
      <c r="AB326" s="229"/>
      <c r="AC326" s="229"/>
    </row>
    <row r="327" spans="2:29" s="79" customFormat="1" x14ac:dyDescent="0.25">
      <c r="B327" s="77"/>
      <c r="C327" s="88"/>
      <c r="D327" s="77"/>
      <c r="E327" s="89"/>
      <c r="F327" s="90"/>
      <c r="G327" s="78"/>
      <c r="H327" s="89"/>
      <c r="I327" s="88"/>
      <c r="J327" s="78"/>
      <c r="K327" s="89"/>
      <c r="L327" s="88"/>
      <c r="N327" s="89"/>
      <c r="P327" s="90"/>
      <c r="Q327" s="78"/>
      <c r="R327" s="89"/>
      <c r="S327" s="88"/>
      <c r="T327" s="78"/>
      <c r="U327" s="89"/>
      <c r="V327" s="88"/>
      <c r="W327" s="77"/>
      <c r="X327" s="89"/>
      <c r="AA327" s="229"/>
      <c r="AB327" s="229"/>
      <c r="AC327" s="229"/>
    </row>
    <row r="328" spans="2:29" s="79" customFormat="1" x14ac:dyDescent="0.25">
      <c r="B328" s="77"/>
      <c r="C328" s="88"/>
      <c r="D328" s="77"/>
      <c r="E328" s="89"/>
      <c r="F328" s="90"/>
      <c r="G328" s="78"/>
      <c r="H328" s="89"/>
      <c r="I328" s="88"/>
      <c r="J328" s="78"/>
      <c r="K328" s="89"/>
      <c r="L328" s="88"/>
      <c r="N328" s="89"/>
      <c r="P328" s="90"/>
      <c r="Q328" s="78"/>
      <c r="R328" s="89"/>
      <c r="S328" s="88"/>
      <c r="T328" s="78"/>
      <c r="U328" s="89"/>
      <c r="V328" s="88"/>
      <c r="W328" s="77"/>
      <c r="X328" s="89"/>
      <c r="AA328" s="229"/>
      <c r="AB328" s="229"/>
      <c r="AC328" s="229"/>
    </row>
    <row r="329" spans="2:29" s="79" customFormat="1" x14ac:dyDescent="0.25">
      <c r="B329" s="77"/>
      <c r="C329" s="88"/>
      <c r="D329" s="77"/>
      <c r="E329" s="89"/>
      <c r="F329" s="90"/>
      <c r="G329" s="78"/>
      <c r="H329" s="89"/>
      <c r="I329" s="88"/>
      <c r="J329" s="78"/>
      <c r="K329" s="89"/>
      <c r="L329" s="88"/>
      <c r="N329" s="89"/>
      <c r="P329" s="90"/>
      <c r="Q329" s="78"/>
      <c r="R329" s="89"/>
      <c r="S329" s="88"/>
      <c r="T329" s="78"/>
      <c r="U329" s="89"/>
      <c r="V329" s="88"/>
      <c r="W329" s="77"/>
      <c r="X329" s="89"/>
      <c r="AA329" s="229"/>
      <c r="AB329" s="229"/>
      <c r="AC329" s="229"/>
    </row>
    <row r="330" spans="2:29" s="79" customFormat="1" x14ac:dyDescent="0.25">
      <c r="B330" s="77"/>
      <c r="C330" s="88"/>
      <c r="D330" s="77"/>
      <c r="E330" s="89"/>
      <c r="F330" s="90"/>
      <c r="G330" s="78"/>
      <c r="H330" s="89"/>
      <c r="I330" s="88"/>
      <c r="J330" s="78"/>
      <c r="K330" s="89"/>
      <c r="L330" s="88"/>
      <c r="N330" s="89"/>
      <c r="P330" s="90"/>
      <c r="Q330" s="78"/>
      <c r="R330" s="89"/>
      <c r="S330" s="88"/>
      <c r="T330" s="78"/>
      <c r="U330" s="89"/>
      <c r="V330" s="88"/>
      <c r="W330" s="77"/>
      <c r="X330" s="89"/>
      <c r="AA330" s="229"/>
      <c r="AB330" s="229"/>
      <c r="AC330" s="229"/>
    </row>
    <row r="331" spans="2:29" s="79" customFormat="1" x14ac:dyDescent="0.25">
      <c r="B331" s="77"/>
      <c r="C331" s="88"/>
      <c r="D331" s="77"/>
      <c r="E331" s="89"/>
      <c r="F331" s="90"/>
      <c r="G331" s="78"/>
      <c r="H331" s="89"/>
      <c r="I331" s="88"/>
      <c r="J331" s="78"/>
      <c r="K331" s="89"/>
      <c r="L331" s="88"/>
      <c r="N331" s="89"/>
      <c r="P331" s="90"/>
      <c r="Q331" s="78"/>
      <c r="R331" s="89"/>
      <c r="S331" s="88"/>
      <c r="T331" s="78"/>
      <c r="U331" s="89"/>
      <c r="V331" s="88"/>
      <c r="W331" s="77"/>
      <c r="X331" s="89"/>
      <c r="AA331" s="229"/>
      <c r="AB331" s="229"/>
      <c r="AC331" s="229"/>
    </row>
    <row r="332" spans="2:29" s="79" customFormat="1" x14ac:dyDescent="0.25">
      <c r="B332" s="77"/>
      <c r="C332" s="88"/>
      <c r="D332" s="77"/>
      <c r="E332" s="89"/>
      <c r="F332" s="90"/>
      <c r="G332" s="78"/>
      <c r="H332" s="89"/>
      <c r="I332" s="88"/>
      <c r="J332" s="78"/>
      <c r="K332" s="89"/>
      <c r="L332" s="88"/>
      <c r="N332" s="89"/>
      <c r="P332" s="90"/>
      <c r="Q332" s="78"/>
      <c r="R332" s="89"/>
      <c r="S332" s="88"/>
      <c r="T332" s="78"/>
      <c r="U332" s="89"/>
      <c r="V332" s="88"/>
      <c r="W332" s="77"/>
      <c r="X332" s="89"/>
      <c r="AA332" s="229"/>
      <c r="AB332" s="229"/>
      <c r="AC332" s="229"/>
    </row>
    <row r="333" spans="2:29" s="79" customFormat="1" x14ac:dyDescent="0.25">
      <c r="B333" s="77"/>
      <c r="C333" s="88"/>
      <c r="D333" s="77"/>
      <c r="E333" s="89"/>
      <c r="F333" s="90"/>
      <c r="G333" s="78"/>
      <c r="H333" s="89"/>
      <c r="I333" s="88"/>
      <c r="J333" s="78"/>
      <c r="K333" s="89"/>
      <c r="L333" s="88"/>
      <c r="N333" s="89"/>
      <c r="P333" s="90"/>
      <c r="Q333" s="78"/>
      <c r="R333" s="89"/>
      <c r="S333" s="88"/>
      <c r="T333" s="78"/>
      <c r="U333" s="89"/>
      <c r="V333" s="88"/>
      <c r="W333" s="77"/>
      <c r="X333" s="89"/>
      <c r="AA333" s="229"/>
      <c r="AB333" s="229"/>
      <c r="AC333" s="229"/>
    </row>
    <row r="334" spans="2:29" s="79" customFormat="1" x14ac:dyDescent="0.25">
      <c r="B334" s="77"/>
      <c r="C334" s="88"/>
      <c r="D334" s="77"/>
      <c r="E334" s="89"/>
      <c r="F334" s="90"/>
      <c r="G334" s="78"/>
      <c r="H334" s="89"/>
      <c r="I334" s="88"/>
      <c r="J334" s="78"/>
      <c r="K334" s="89"/>
      <c r="L334" s="88"/>
      <c r="N334" s="89"/>
      <c r="P334" s="90"/>
      <c r="Q334" s="78"/>
      <c r="R334" s="89"/>
      <c r="S334" s="88"/>
      <c r="T334" s="78"/>
      <c r="U334" s="89"/>
      <c r="V334" s="88"/>
      <c r="W334" s="77"/>
      <c r="X334" s="89"/>
      <c r="AA334" s="229"/>
      <c r="AB334" s="229"/>
      <c r="AC334" s="229"/>
    </row>
    <row r="335" spans="2:29" s="79" customFormat="1" x14ac:dyDescent="0.25">
      <c r="B335" s="77"/>
      <c r="C335" s="88"/>
      <c r="D335" s="77"/>
      <c r="E335" s="89"/>
      <c r="F335" s="90"/>
      <c r="G335" s="78"/>
      <c r="H335" s="89"/>
      <c r="I335" s="88"/>
      <c r="J335" s="78"/>
      <c r="K335" s="89"/>
      <c r="L335" s="88"/>
      <c r="N335" s="89"/>
      <c r="P335" s="90"/>
      <c r="Q335" s="78"/>
      <c r="R335" s="89"/>
      <c r="S335" s="88"/>
      <c r="T335" s="78"/>
      <c r="U335" s="89"/>
      <c r="V335" s="88"/>
      <c r="W335" s="77"/>
      <c r="X335" s="89"/>
      <c r="AA335" s="229"/>
      <c r="AB335" s="229"/>
      <c r="AC335" s="229"/>
    </row>
    <row r="336" spans="2:29" s="79" customFormat="1" x14ac:dyDescent="0.25">
      <c r="B336" s="77"/>
      <c r="C336" s="88"/>
      <c r="D336" s="77"/>
      <c r="E336" s="89"/>
      <c r="F336" s="90"/>
      <c r="G336" s="78"/>
      <c r="H336" s="89"/>
      <c r="I336" s="88"/>
      <c r="J336" s="78"/>
      <c r="K336" s="89"/>
      <c r="L336" s="88"/>
      <c r="N336" s="89"/>
      <c r="P336" s="90"/>
      <c r="Q336" s="78"/>
      <c r="R336" s="89"/>
      <c r="S336" s="88"/>
      <c r="T336" s="78"/>
      <c r="U336" s="89"/>
      <c r="V336" s="88"/>
      <c r="W336" s="77"/>
      <c r="X336" s="89"/>
      <c r="AA336" s="229"/>
      <c r="AB336" s="229"/>
      <c r="AC336" s="229"/>
    </row>
    <row r="337" spans="2:29" s="79" customFormat="1" x14ac:dyDescent="0.25">
      <c r="B337" s="77"/>
      <c r="C337" s="88"/>
      <c r="D337" s="77"/>
      <c r="E337" s="89"/>
      <c r="F337" s="90"/>
      <c r="G337" s="78"/>
      <c r="H337" s="89"/>
      <c r="I337" s="88"/>
      <c r="J337" s="78"/>
      <c r="K337" s="89"/>
      <c r="L337" s="88"/>
      <c r="N337" s="89"/>
      <c r="P337" s="90"/>
      <c r="Q337" s="78"/>
      <c r="R337" s="89"/>
      <c r="S337" s="88"/>
      <c r="T337" s="78"/>
      <c r="U337" s="89"/>
      <c r="V337" s="88"/>
      <c r="W337" s="77"/>
      <c r="X337" s="89"/>
      <c r="AA337" s="229"/>
      <c r="AB337" s="229"/>
      <c r="AC337" s="229"/>
    </row>
    <row r="338" spans="2:29" s="79" customFormat="1" x14ac:dyDescent="0.25">
      <c r="B338" s="77"/>
      <c r="C338" s="88"/>
      <c r="D338" s="77"/>
      <c r="E338" s="89"/>
      <c r="F338" s="90"/>
      <c r="G338" s="78"/>
      <c r="H338" s="89"/>
      <c r="I338" s="88"/>
      <c r="J338" s="78"/>
      <c r="K338" s="89"/>
      <c r="L338" s="88"/>
      <c r="N338" s="89"/>
      <c r="P338" s="90"/>
      <c r="Q338" s="78"/>
      <c r="R338" s="89"/>
      <c r="S338" s="88"/>
      <c r="T338" s="78"/>
      <c r="U338" s="89"/>
      <c r="V338" s="88"/>
      <c r="W338" s="77"/>
      <c r="X338" s="89"/>
      <c r="AA338" s="229"/>
      <c r="AB338" s="229"/>
      <c r="AC338" s="229"/>
    </row>
    <row r="339" spans="2:29" s="79" customFormat="1" x14ac:dyDescent="0.25">
      <c r="B339" s="77"/>
      <c r="C339" s="88"/>
      <c r="D339" s="77"/>
      <c r="E339" s="89"/>
      <c r="F339" s="90"/>
      <c r="G339" s="78"/>
      <c r="H339" s="89"/>
      <c r="I339" s="88"/>
      <c r="J339" s="78"/>
      <c r="K339" s="89"/>
      <c r="L339" s="88"/>
      <c r="N339" s="89"/>
      <c r="P339" s="90"/>
      <c r="Q339" s="78"/>
      <c r="R339" s="89"/>
      <c r="S339" s="88"/>
      <c r="T339" s="78"/>
      <c r="U339" s="89"/>
      <c r="V339" s="88"/>
      <c r="W339" s="77"/>
      <c r="X339" s="89"/>
      <c r="AA339" s="229"/>
      <c r="AB339" s="229"/>
      <c r="AC339" s="229"/>
    </row>
    <row r="340" spans="2:29" s="79" customFormat="1" x14ac:dyDescent="0.25">
      <c r="B340" s="77"/>
      <c r="C340" s="88"/>
      <c r="D340" s="77"/>
      <c r="E340" s="89"/>
      <c r="F340" s="90"/>
      <c r="G340" s="78"/>
      <c r="H340" s="89"/>
      <c r="I340" s="88"/>
      <c r="J340" s="78"/>
      <c r="K340" s="89"/>
      <c r="L340" s="88"/>
      <c r="N340" s="89"/>
      <c r="P340" s="90"/>
      <c r="Q340" s="78"/>
      <c r="R340" s="89"/>
      <c r="S340" s="88"/>
      <c r="T340" s="78"/>
      <c r="U340" s="89"/>
      <c r="V340" s="88"/>
      <c r="W340" s="77"/>
      <c r="X340" s="89"/>
      <c r="AA340" s="229"/>
      <c r="AB340" s="229"/>
      <c r="AC340" s="229"/>
    </row>
    <row r="341" spans="2:29" s="79" customFormat="1" x14ac:dyDescent="0.25">
      <c r="B341" s="77"/>
      <c r="C341" s="88"/>
      <c r="D341" s="77"/>
      <c r="E341" s="89"/>
      <c r="F341" s="90"/>
      <c r="G341" s="78"/>
      <c r="H341" s="89"/>
      <c r="I341" s="88"/>
      <c r="J341" s="78"/>
      <c r="K341" s="89"/>
      <c r="L341" s="88"/>
      <c r="N341" s="89"/>
      <c r="P341" s="90"/>
      <c r="Q341" s="78"/>
      <c r="R341" s="89"/>
      <c r="S341" s="88"/>
      <c r="T341" s="78"/>
      <c r="U341" s="89"/>
      <c r="V341" s="88"/>
      <c r="W341" s="77"/>
      <c r="X341" s="89"/>
      <c r="AA341" s="229"/>
      <c r="AB341" s="229"/>
      <c r="AC341" s="229"/>
    </row>
    <row r="342" spans="2:29" s="79" customFormat="1" x14ac:dyDescent="0.25">
      <c r="B342" s="77"/>
      <c r="C342" s="88"/>
      <c r="D342" s="77"/>
      <c r="E342" s="89"/>
      <c r="F342" s="90"/>
      <c r="G342" s="78"/>
      <c r="H342" s="89"/>
      <c r="I342" s="88"/>
      <c r="J342" s="78"/>
      <c r="K342" s="89"/>
      <c r="L342" s="88"/>
      <c r="N342" s="89"/>
      <c r="P342" s="90"/>
      <c r="Q342" s="78"/>
      <c r="R342" s="89"/>
      <c r="S342" s="88"/>
      <c r="T342" s="78"/>
      <c r="U342" s="89"/>
      <c r="V342" s="88"/>
      <c r="W342" s="77"/>
      <c r="X342" s="89"/>
      <c r="AA342" s="229"/>
      <c r="AB342" s="229"/>
      <c r="AC342" s="229"/>
    </row>
    <row r="343" spans="2:29" s="79" customFormat="1" x14ac:dyDescent="0.25">
      <c r="B343" s="77"/>
      <c r="C343" s="88"/>
      <c r="D343" s="77"/>
      <c r="E343" s="89"/>
      <c r="F343" s="90"/>
      <c r="G343" s="78"/>
      <c r="H343" s="89"/>
      <c r="I343" s="88"/>
      <c r="J343" s="78"/>
      <c r="K343" s="89"/>
      <c r="L343" s="88"/>
      <c r="N343" s="89"/>
      <c r="P343" s="90"/>
      <c r="Q343" s="78"/>
      <c r="R343" s="89"/>
      <c r="S343" s="88"/>
      <c r="T343" s="78"/>
      <c r="U343" s="89"/>
      <c r="V343" s="88"/>
      <c r="W343" s="77"/>
      <c r="X343" s="89"/>
      <c r="AA343" s="229"/>
      <c r="AB343" s="229"/>
      <c r="AC343" s="229"/>
    </row>
    <row r="344" spans="2:29" s="79" customFormat="1" x14ac:dyDescent="0.25">
      <c r="B344" s="77"/>
      <c r="C344" s="88"/>
      <c r="D344" s="77"/>
      <c r="E344" s="89"/>
      <c r="F344" s="90"/>
      <c r="G344" s="78"/>
      <c r="H344" s="89"/>
      <c r="I344" s="88"/>
      <c r="J344" s="78"/>
      <c r="K344" s="89"/>
      <c r="L344" s="88"/>
      <c r="N344" s="89"/>
      <c r="P344" s="90"/>
      <c r="Q344" s="78"/>
      <c r="R344" s="89"/>
      <c r="S344" s="88"/>
      <c r="T344" s="78"/>
      <c r="U344" s="89"/>
      <c r="V344" s="88"/>
      <c r="W344" s="77"/>
      <c r="X344" s="89"/>
      <c r="AA344" s="229"/>
      <c r="AB344" s="229"/>
      <c r="AC344" s="229"/>
    </row>
    <row r="345" spans="2:29" s="79" customFormat="1" x14ac:dyDescent="0.25">
      <c r="B345" s="77"/>
      <c r="C345" s="88"/>
      <c r="D345" s="77"/>
      <c r="E345" s="89"/>
      <c r="F345" s="90"/>
      <c r="G345" s="78"/>
      <c r="H345" s="89"/>
      <c r="I345" s="88"/>
      <c r="J345" s="78"/>
      <c r="K345" s="89"/>
      <c r="L345" s="88"/>
      <c r="N345" s="89"/>
      <c r="P345" s="90"/>
      <c r="Q345" s="78"/>
      <c r="R345" s="89"/>
      <c r="S345" s="88"/>
      <c r="T345" s="78"/>
      <c r="U345" s="89"/>
      <c r="V345" s="88"/>
      <c r="W345" s="77"/>
      <c r="X345" s="89"/>
      <c r="AA345" s="229"/>
      <c r="AB345" s="229"/>
      <c r="AC345" s="229"/>
    </row>
    <row r="346" spans="2:29" s="79" customFormat="1" x14ac:dyDescent="0.25">
      <c r="B346" s="77"/>
      <c r="C346" s="88"/>
      <c r="D346" s="77"/>
      <c r="E346" s="89"/>
      <c r="F346" s="90"/>
      <c r="G346" s="78"/>
      <c r="H346" s="89"/>
      <c r="I346" s="88"/>
      <c r="J346" s="78"/>
      <c r="K346" s="89"/>
      <c r="L346" s="88"/>
      <c r="N346" s="89"/>
      <c r="P346" s="90"/>
      <c r="Q346" s="78"/>
      <c r="R346" s="89"/>
      <c r="S346" s="88"/>
      <c r="T346" s="78"/>
      <c r="U346" s="89"/>
      <c r="V346" s="88"/>
      <c r="W346" s="77"/>
      <c r="X346" s="89"/>
      <c r="AA346" s="229"/>
      <c r="AB346" s="229"/>
      <c r="AC346" s="229"/>
    </row>
    <row r="347" spans="2:29" s="79" customFormat="1" x14ac:dyDescent="0.25">
      <c r="B347" s="77"/>
      <c r="C347" s="88"/>
      <c r="D347" s="77"/>
      <c r="E347" s="89"/>
      <c r="F347" s="90"/>
      <c r="G347" s="78"/>
      <c r="H347" s="89"/>
      <c r="I347" s="88"/>
      <c r="J347" s="78"/>
      <c r="K347" s="89"/>
      <c r="L347" s="88"/>
      <c r="N347" s="89"/>
      <c r="P347" s="90"/>
      <c r="Q347" s="78"/>
      <c r="R347" s="89"/>
      <c r="S347" s="88"/>
      <c r="T347" s="78"/>
      <c r="U347" s="89"/>
      <c r="V347" s="88"/>
      <c r="W347" s="77"/>
      <c r="X347" s="89"/>
      <c r="AA347" s="229"/>
      <c r="AB347" s="229"/>
      <c r="AC347" s="229"/>
    </row>
    <row r="348" spans="2:29" s="79" customFormat="1" x14ac:dyDescent="0.25">
      <c r="B348" s="77"/>
      <c r="C348" s="88"/>
      <c r="D348" s="77"/>
      <c r="E348" s="89"/>
      <c r="F348" s="90"/>
      <c r="G348" s="78"/>
      <c r="H348" s="89"/>
      <c r="I348" s="88"/>
      <c r="J348" s="78"/>
      <c r="K348" s="89"/>
      <c r="L348" s="88"/>
      <c r="N348" s="89"/>
      <c r="P348" s="90"/>
      <c r="Q348" s="78"/>
      <c r="R348" s="89"/>
      <c r="S348" s="88"/>
      <c r="T348" s="78"/>
      <c r="U348" s="89"/>
      <c r="V348" s="88"/>
      <c r="W348" s="77"/>
      <c r="X348" s="89"/>
      <c r="AA348" s="229"/>
      <c r="AB348" s="229"/>
      <c r="AC348" s="229"/>
    </row>
    <row r="349" spans="2:29" s="79" customFormat="1" x14ac:dyDescent="0.25">
      <c r="B349" s="77"/>
      <c r="C349" s="88"/>
      <c r="D349" s="77"/>
      <c r="E349" s="89"/>
      <c r="F349" s="90"/>
      <c r="G349" s="78"/>
      <c r="H349" s="89"/>
      <c r="I349" s="88"/>
      <c r="J349" s="78"/>
      <c r="K349" s="89"/>
      <c r="L349" s="88"/>
      <c r="N349" s="89"/>
      <c r="P349" s="90"/>
      <c r="Q349" s="78"/>
      <c r="R349" s="89"/>
      <c r="S349" s="88"/>
      <c r="T349" s="78"/>
      <c r="U349" s="89"/>
      <c r="V349" s="88"/>
      <c r="W349" s="77"/>
      <c r="X349" s="89"/>
      <c r="AA349" s="229"/>
      <c r="AB349" s="229"/>
      <c r="AC349" s="229"/>
    </row>
    <row r="350" spans="2:29" s="79" customFormat="1" x14ac:dyDescent="0.25">
      <c r="B350" s="77"/>
      <c r="C350" s="88"/>
      <c r="D350" s="77"/>
      <c r="E350" s="89"/>
      <c r="F350" s="90"/>
      <c r="G350" s="78"/>
      <c r="H350" s="89"/>
      <c r="I350" s="88"/>
      <c r="J350" s="78"/>
      <c r="K350" s="89"/>
      <c r="L350" s="88"/>
      <c r="N350" s="89"/>
      <c r="P350" s="90"/>
      <c r="Q350" s="78"/>
      <c r="R350" s="89"/>
      <c r="S350" s="88"/>
      <c r="T350" s="78"/>
      <c r="U350" s="89"/>
      <c r="V350" s="88"/>
      <c r="W350" s="77"/>
      <c r="X350" s="89"/>
      <c r="AA350" s="229"/>
      <c r="AB350" s="229"/>
      <c r="AC350" s="229"/>
    </row>
    <row r="351" spans="2:29" s="79" customFormat="1" x14ac:dyDescent="0.25">
      <c r="B351" s="77"/>
      <c r="C351" s="88"/>
      <c r="D351" s="77"/>
      <c r="E351" s="89"/>
      <c r="F351" s="90"/>
      <c r="G351" s="78"/>
      <c r="H351" s="89"/>
      <c r="I351" s="88"/>
      <c r="J351" s="78"/>
      <c r="K351" s="89"/>
      <c r="L351" s="88"/>
      <c r="N351" s="89"/>
      <c r="P351" s="90"/>
      <c r="Q351" s="78"/>
      <c r="R351" s="89"/>
      <c r="S351" s="88"/>
      <c r="T351" s="78"/>
      <c r="U351" s="89"/>
      <c r="V351" s="88"/>
      <c r="W351" s="77"/>
      <c r="X351" s="89"/>
      <c r="AA351" s="229"/>
      <c r="AB351" s="229"/>
      <c r="AC351" s="229"/>
    </row>
    <row r="352" spans="2:29" s="79" customFormat="1" x14ac:dyDescent="0.25">
      <c r="B352" s="77"/>
      <c r="C352" s="88"/>
      <c r="D352" s="77"/>
      <c r="E352" s="89"/>
      <c r="F352" s="90"/>
      <c r="G352" s="78"/>
      <c r="H352" s="89"/>
      <c r="I352" s="88"/>
      <c r="J352" s="78"/>
      <c r="K352" s="89"/>
      <c r="L352" s="88"/>
      <c r="N352" s="89"/>
      <c r="P352" s="90"/>
      <c r="Q352" s="78"/>
      <c r="R352" s="89"/>
      <c r="S352" s="88"/>
      <c r="T352" s="78"/>
      <c r="U352" s="89"/>
      <c r="V352" s="88"/>
      <c r="W352" s="77"/>
      <c r="X352" s="89"/>
      <c r="AA352" s="229"/>
      <c r="AB352" s="229"/>
      <c r="AC352" s="229"/>
    </row>
    <row r="353" spans="2:29" s="79" customFormat="1" x14ac:dyDescent="0.25">
      <c r="B353" s="77"/>
      <c r="C353" s="88"/>
      <c r="D353" s="77"/>
      <c r="E353" s="89"/>
      <c r="F353" s="90"/>
      <c r="G353" s="78"/>
      <c r="H353" s="89"/>
      <c r="I353" s="88"/>
      <c r="J353" s="78"/>
      <c r="K353" s="89"/>
      <c r="L353" s="88"/>
      <c r="N353" s="89"/>
      <c r="P353" s="90"/>
      <c r="Q353" s="78"/>
      <c r="R353" s="89"/>
      <c r="S353" s="88"/>
      <c r="T353" s="78"/>
      <c r="U353" s="89"/>
      <c r="V353" s="88"/>
      <c r="W353" s="77"/>
      <c r="X353" s="89"/>
      <c r="AA353" s="229"/>
      <c r="AB353" s="229"/>
      <c r="AC353" s="229"/>
    </row>
    <row r="354" spans="2:29" s="79" customFormat="1" x14ac:dyDescent="0.25">
      <c r="B354" s="77"/>
      <c r="C354" s="88"/>
      <c r="D354" s="77"/>
      <c r="E354" s="89"/>
      <c r="F354" s="90"/>
      <c r="G354" s="78"/>
      <c r="H354" s="89"/>
      <c r="I354" s="88"/>
      <c r="J354" s="78"/>
      <c r="K354" s="89"/>
      <c r="L354" s="88"/>
      <c r="N354" s="89"/>
      <c r="P354" s="90"/>
      <c r="Q354" s="78"/>
      <c r="R354" s="89"/>
      <c r="S354" s="88"/>
      <c r="T354" s="78"/>
      <c r="U354" s="89"/>
      <c r="V354" s="88"/>
      <c r="W354" s="77"/>
      <c r="X354" s="89"/>
      <c r="AA354" s="229"/>
      <c r="AB354" s="229"/>
      <c r="AC354" s="229"/>
    </row>
    <row r="355" spans="2:29" s="79" customFormat="1" x14ac:dyDescent="0.25">
      <c r="B355" s="77"/>
      <c r="C355" s="88"/>
      <c r="D355" s="77"/>
      <c r="E355" s="89"/>
      <c r="F355" s="90"/>
      <c r="G355" s="78"/>
      <c r="H355" s="89"/>
      <c r="I355" s="88"/>
      <c r="J355" s="78"/>
      <c r="K355" s="89"/>
      <c r="L355" s="88"/>
      <c r="N355" s="89"/>
      <c r="P355" s="90"/>
      <c r="Q355" s="78"/>
      <c r="R355" s="89"/>
      <c r="S355" s="88"/>
      <c r="T355" s="78"/>
      <c r="U355" s="89"/>
      <c r="V355" s="88"/>
      <c r="W355" s="77"/>
      <c r="X355" s="89"/>
      <c r="AA355" s="229"/>
      <c r="AB355" s="229"/>
      <c r="AC355" s="229"/>
    </row>
    <row r="356" spans="2:29" s="79" customFormat="1" x14ac:dyDescent="0.25">
      <c r="B356" s="77"/>
      <c r="C356" s="88"/>
      <c r="D356" s="77"/>
      <c r="E356" s="89"/>
      <c r="F356" s="90"/>
      <c r="G356" s="78"/>
      <c r="H356" s="89"/>
      <c r="I356" s="88"/>
      <c r="J356" s="78"/>
      <c r="K356" s="89"/>
      <c r="L356" s="88"/>
      <c r="N356" s="89"/>
      <c r="P356" s="90"/>
      <c r="Q356" s="78"/>
      <c r="R356" s="89"/>
      <c r="S356" s="88"/>
      <c r="T356" s="78"/>
      <c r="U356" s="89"/>
      <c r="V356" s="88"/>
      <c r="W356" s="77"/>
      <c r="X356" s="89"/>
      <c r="AA356" s="229"/>
      <c r="AB356" s="229"/>
      <c r="AC356" s="229"/>
    </row>
    <row r="357" spans="2:29" s="79" customFormat="1" x14ac:dyDescent="0.25">
      <c r="B357" s="77"/>
      <c r="C357" s="88"/>
      <c r="D357" s="77"/>
      <c r="E357" s="89"/>
      <c r="F357" s="90"/>
      <c r="G357" s="78"/>
      <c r="H357" s="89"/>
      <c r="I357" s="88"/>
      <c r="J357" s="78"/>
      <c r="K357" s="89"/>
      <c r="L357" s="88"/>
      <c r="N357" s="89"/>
      <c r="P357" s="90"/>
      <c r="Q357" s="78"/>
      <c r="R357" s="89"/>
      <c r="S357" s="88"/>
      <c r="T357" s="78"/>
      <c r="U357" s="89"/>
      <c r="V357" s="88"/>
      <c r="W357" s="77"/>
      <c r="X357" s="89"/>
      <c r="AA357" s="229"/>
      <c r="AB357" s="229"/>
      <c r="AC357" s="229"/>
    </row>
    <row r="358" spans="2:29" s="79" customFormat="1" x14ac:dyDescent="0.25">
      <c r="B358" s="77"/>
      <c r="C358" s="88"/>
      <c r="D358" s="77"/>
      <c r="E358" s="89"/>
      <c r="F358" s="90"/>
      <c r="G358" s="78"/>
      <c r="H358" s="89"/>
      <c r="I358" s="88"/>
      <c r="J358" s="78"/>
      <c r="K358" s="89"/>
      <c r="L358" s="88"/>
      <c r="N358" s="89"/>
      <c r="P358" s="90"/>
      <c r="Q358" s="78"/>
      <c r="R358" s="89"/>
      <c r="S358" s="88"/>
      <c r="T358" s="78"/>
      <c r="U358" s="89"/>
      <c r="V358" s="88"/>
      <c r="W358" s="77"/>
      <c r="X358" s="89"/>
      <c r="AA358" s="229"/>
      <c r="AB358" s="229"/>
      <c r="AC358" s="229"/>
    </row>
    <row r="359" spans="2:29" s="79" customFormat="1" x14ac:dyDescent="0.25">
      <c r="B359" s="77"/>
      <c r="C359" s="88"/>
      <c r="D359" s="77"/>
      <c r="E359" s="89"/>
      <c r="F359" s="90"/>
      <c r="G359" s="78"/>
      <c r="H359" s="89"/>
      <c r="I359" s="88"/>
      <c r="J359" s="78"/>
      <c r="K359" s="89"/>
      <c r="L359" s="88"/>
      <c r="N359" s="89"/>
      <c r="P359" s="90"/>
      <c r="Q359" s="78"/>
      <c r="R359" s="89"/>
      <c r="S359" s="88"/>
      <c r="T359" s="78"/>
      <c r="U359" s="89"/>
      <c r="V359" s="88"/>
      <c r="W359" s="77"/>
      <c r="X359" s="89"/>
      <c r="AA359" s="229"/>
      <c r="AB359" s="229"/>
      <c r="AC359" s="229"/>
    </row>
    <row r="360" spans="2:29" s="79" customFormat="1" x14ac:dyDescent="0.25">
      <c r="B360" s="77"/>
      <c r="C360" s="88"/>
      <c r="D360" s="77"/>
      <c r="E360" s="89"/>
      <c r="F360" s="90"/>
      <c r="G360" s="78"/>
      <c r="H360" s="89"/>
      <c r="I360" s="88"/>
      <c r="J360" s="78"/>
      <c r="K360" s="89"/>
      <c r="L360" s="88"/>
      <c r="N360" s="89"/>
      <c r="P360" s="90"/>
      <c r="Q360" s="78"/>
      <c r="R360" s="89"/>
      <c r="S360" s="88"/>
      <c r="T360" s="78"/>
      <c r="U360" s="89"/>
      <c r="V360" s="88"/>
      <c r="W360" s="77"/>
      <c r="X360" s="89"/>
      <c r="AA360" s="229"/>
      <c r="AB360" s="229"/>
      <c r="AC360" s="229"/>
    </row>
    <row r="361" spans="2:29" s="79" customFormat="1" x14ac:dyDescent="0.25">
      <c r="B361" s="77"/>
      <c r="C361" s="88"/>
      <c r="D361" s="77"/>
      <c r="E361" s="89"/>
      <c r="F361" s="90"/>
      <c r="G361" s="78"/>
      <c r="H361" s="89"/>
      <c r="I361" s="88"/>
      <c r="J361" s="78"/>
      <c r="K361" s="89"/>
      <c r="L361" s="88"/>
      <c r="N361" s="89"/>
      <c r="P361" s="90"/>
      <c r="Q361" s="78"/>
      <c r="R361" s="89"/>
      <c r="S361" s="88"/>
      <c r="T361" s="78"/>
      <c r="U361" s="89"/>
      <c r="V361" s="88"/>
      <c r="W361" s="77"/>
      <c r="X361" s="89"/>
      <c r="AA361" s="229"/>
      <c r="AB361" s="229"/>
      <c r="AC361" s="229"/>
    </row>
    <row r="362" spans="2:29" s="79" customFormat="1" x14ac:dyDescent="0.25">
      <c r="B362" s="77"/>
      <c r="C362" s="88"/>
      <c r="D362" s="77"/>
      <c r="E362" s="89"/>
      <c r="F362" s="90"/>
      <c r="G362" s="78"/>
      <c r="H362" s="89"/>
      <c r="I362" s="88"/>
      <c r="J362" s="78"/>
      <c r="K362" s="89"/>
      <c r="L362" s="88"/>
      <c r="N362" s="89"/>
      <c r="P362" s="90"/>
      <c r="Q362" s="78"/>
      <c r="R362" s="89"/>
      <c r="S362" s="88"/>
      <c r="T362" s="78"/>
      <c r="U362" s="89"/>
      <c r="V362" s="88"/>
      <c r="W362" s="77"/>
      <c r="X362" s="89"/>
      <c r="AA362" s="229"/>
      <c r="AB362" s="229"/>
      <c r="AC362" s="229"/>
    </row>
    <row r="363" spans="2:29" s="79" customFormat="1" x14ac:dyDescent="0.25">
      <c r="B363" s="77"/>
      <c r="C363" s="88"/>
      <c r="D363" s="77"/>
      <c r="E363" s="89"/>
      <c r="F363" s="90"/>
      <c r="G363" s="78"/>
      <c r="H363" s="89"/>
      <c r="I363" s="88"/>
      <c r="J363" s="78"/>
      <c r="K363" s="89"/>
      <c r="L363" s="88"/>
      <c r="N363" s="89"/>
      <c r="P363" s="90"/>
      <c r="Q363" s="78"/>
      <c r="R363" s="89"/>
      <c r="S363" s="88"/>
      <c r="T363" s="78"/>
      <c r="U363" s="89"/>
      <c r="V363" s="88"/>
      <c r="W363" s="77"/>
      <c r="X363" s="89"/>
      <c r="AA363" s="229"/>
      <c r="AB363" s="229"/>
      <c r="AC363" s="229"/>
    </row>
    <row r="364" spans="2:29" s="79" customFormat="1" x14ac:dyDescent="0.25">
      <c r="B364" s="77"/>
      <c r="C364" s="88"/>
      <c r="D364" s="77"/>
      <c r="E364" s="89"/>
      <c r="F364" s="90"/>
      <c r="G364" s="78"/>
      <c r="H364" s="89"/>
      <c r="I364" s="88"/>
      <c r="J364" s="78"/>
      <c r="K364" s="89"/>
      <c r="L364" s="88"/>
      <c r="N364" s="89"/>
      <c r="P364" s="90"/>
      <c r="Q364" s="78"/>
      <c r="R364" s="89"/>
      <c r="S364" s="88"/>
      <c r="T364" s="78"/>
      <c r="U364" s="89"/>
      <c r="V364" s="88"/>
      <c r="W364" s="77"/>
      <c r="X364" s="89"/>
      <c r="AA364" s="229"/>
      <c r="AB364" s="229"/>
      <c r="AC364" s="229"/>
    </row>
    <row r="365" spans="2:29" s="79" customFormat="1" x14ac:dyDescent="0.25">
      <c r="B365" s="77"/>
      <c r="C365" s="88"/>
      <c r="D365" s="77"/>
      <c r="E365" s="89"/>
      <c r="F365" s="90"/>
      <c r="G365" s="78"/>
      <c r="H365" s="89"/>
      <c r="I365" s="88"/>
      <c r="J365" s="78"/>
      <c r="K365" s="89"/>
      <c r="L365" s="88"/>
      <c r="N365" s="89"/>
      <c r="P365" s="90"/>
      <c r="Q365" s="78"/>
      <c r="R365" s="89"/>
      <c r="S365" s="88"/>
      <c r="T365" s="78"/>
      <c r="U365" s="89"/>
      <c r="V365" s="88"/>
      <c r="W365" s="77"/>
      <c r="X365" s="89"/>
      <c r="AA365" s="229"/>
      <c r="AB365" s="229"/>
      <c r="AC365" s="229"/>
    </row>
    <row r="366" spans="2:29" s="79" customFormat="1" x14ac:dyDescent="0.25">
      <c r="B366" s="77"/>
      <c r="C366" s="88"/>
      <c r="D366" s="77"/>
      <c r="E366" s="89"/>
      <c r="F366" s="90"/>
      <c r="G366" s="78"/>
      <c r="H366" s="89"/>
      <c r="I366" s="88"/>
      <c r="J366" s="78"/>
      <c r="K366" s="89"/>
      <c r="L366" s="88"/>
      <c r="N366" s="89"/>
      <c r="P366" s="90"/>
      <c r="Q366" s="78"/>
      <c r="R366" s="89"/>
      <c r="S366" s="88"/>
      <c r="T366" s="78"/>
      <c r="U366" s="89"/>
      <c r="V366" s="88"/>
      <c r="W366" s="77"/>
      <c r="X366" s="89"/>
      <c r="AA366" s="229"/>
      <c r="AB366" s="229"/>
      <c r="AC366" s="229"/>
    </row>
    <row r="367" spans="2:29" s="79" customFormat="1" x14ac:dyDescent="0.25">
      <c r="B367" s="77"/>
      <c r="C367" s="88"/>
      <c r="D367" s="77"/>
      <c r="E367" s="89"/>
      <c r="F367" s="90"/>
      <c r="G367" s="78"/>
      <c r="H367" s="89"/>
      <c r="I367" s="88"/>
      <c r="J367" s="78"/>
      <c r="K367" s="89"/>
      <c r="L367" s="88"/>
      <c r="N367" s="89"/>
      <c r="P367" s="90"/>
      <c r="Q367" s="78"/>
      <c r="R367" s="89"/>
      <c r="S367" s="88"/>
      <c r="T367" s="78"/>
      <c r="U367" s="89"/>
      <c r="V367" s="88"/>
      <c r="W367" s="77"/>
      <c r="X367" s="89"/>
      <c r="AA367" s="229"/>
      <c r="AB367" s="229"/>
      <c r="AC367" s="229"/>
    </row>
    <row r="368" spans="2:29" s="79" customFormat="1" x14ac:dyDescent="0.25">
      <c r="B368" s="77"/>
      <c r="C368" s="88"/>
      <c r="D368" s="77"/>
      <c r="E368" s="89"/>
      <c r="F368" s="90"/>
      <c r="G368" s="78"/>
      <c r="H368" s="89"/>
      <c r="I368" s="88"/>
      <c r="J368" s="78"/>
      <c r="K368" s="89"/>
      <c r="L368" s="88"/>
      <c r="N368" s="89"/>
      <c r="P368" s="90"/>
      <c r="Q368" s="78"/>
      <c r="R368" s="89"/>
      <c r="S368" s="88"/>
      <c r="T368" s="78"/>
      <c r="U368" s="89"/>
      <c r="V368" s="88"/>
      <c r="W368" s="77"/>
      <c r="X368" s="89"/>
      <c r="AA368" s="229"/>
      <c r="AB368" s="229"/>
      <c r="AC368" s="229"/>
    </row>
    <row r="369" spans="2:29" s="79" customFormat="1" x14ac:dyDescent="0.25">
      <c r="B369" s="77"/>
      <c r="C369" s="88"/>
      <c r="D369" s="77"/>
      <c r="E369" s="89"/>
      <c r="F369" s="90"/>
      <c r="G369" s="78"/>
      <c r="H369" s="89"/>
      <c r="I369" s="88"/>
      <c r="J369" s="78"/>
      <c r="K369" s="89"/>
      <c r="L369" s="88"/>
      <c r="N369" s="89"/>
      <c r="P369" s="90"/>
      <c r="Q369" s="78"/>
      <c r="R369" s="89"/>
      <c r="S369" s="88"/>
      <c r="T369" s="78"/>
      <c r="U369" s="89"/>
      <c r="V369" s="88"/>
      <c r="W369" s="77"/>
      <c r="X369" s="89"/>
      <c r="AA369" s="229"/>
      <c r="AB369" s="229"/>
      <c r="AC369" s="229"/>
    </row>
    <row r="370" spans="2:29" s="79" customFormat="1" x14ac:dyDescent="0.25">
      <c r="B370" s="77"/>
      <c r="C370" s="88"/>
      <c r="D370" s="77"/>
      <c r="E370" s="89"/>
      <c r="F370" s="90"/>
      <c r="G370" s="78"/>
      <c r="H370" s="89"/>
      <c r="I370" s="88"/>
      <c r="J370" s="78"/>
      <c r="K370" s="89"/>
      <c r="L370" s="88"/>
      <c r="N370" s="89"/>
      <c r="P370" s="90"/>
      <c r="Q370" s="78"/>
      <c r="R370" s="89"/>
      <c r="S370" s="88"/>
      <c r="T370" s="78"/>
      <c r="U370" s="89"/>
      <c r="V370" s="88"/>
      <c r="W370" s="77"/>
      <c r="X370" s="89"/>
      <c r="AA370" s="229"/>
      <c r="AB370" s="229"/>
      <c r="AC370" s="229"/>
    </row>
    <row r="371" spans="2:29" s="79" customFormat="1" x14ac:dyDescent="0.25">
      <c r="B371" s="77"/>
      <c r="C371" s="88"/>
      <c r="D371" s="77"/>
      <c r="E371" s="89"/>
      <c r="F371" s="90"/>
      <c r="G371" s="78"/>
      <c r="H371" s="89"/>
      <c r="I371" s="88"/>
      <c r="J371" s="78"/>
      <c r="K371" s="89"/>
      <c r="L371" s="88"/>
      <c r="N371" s="89"/>
      <c r="P371" s="90"/>
      <c r="Q371" s="78"/>
      <c r="R371" s="89"/>
      <c r="S371" s="88"/>
      <c r="T371" s="78"/>
      <c r="U371" s="89"/>
      <c r="V371" s="88"/>
      <c r="W371" s="77"/>
      <c r="X371" s="89"/>
      <c r="AA371" s="229"/>
      <c r="AB371" s="229"/>
      <c r="AC371" s="229"/>
    </row>
    <row r="372" spans="2:29" s="79" customFormat="1" x14ac:dyDescent="0.25">
      <c r="B372" s="77"/>
      <c r="C372" s="88"/>
      <c r="D372" s="77"/>
      <c r="E372" s="89"/>
      <c r="F372" s="90"/>
      <c r="G372" s="78"/>
      <c r="H372" s="89"/>
      <c r="I372" s="88"/>
      <c r="J372" s="78"/>
      <c r="K372" s="89"/>
      <c r="L372" s="88"/>
      <c r="N372" s="89"/>
      <c r="P372" s="90"/>
      <c r="Q372" s="78"/>
      <c r="R372" s="89"/>
      <c r="S372" s="88"/>
      <c r="T372" s="78"/>
      <c r="U372" s="89"/>
      <c r="V372" s="88"/>
      <c r="W372" s="77"/>
      <c r="X372" s="89"/>
      <c r="AA372" s="229"/>
      <c r="AB372" s="229"/>
      <c r="AC372" s="229"/>
    </row>
    <row r="373" spans="2:29" s="79" customFormat="1" x14ac:dyDescent="0.25">
      <c r="B373" s="77"/>
      <c r="C373" s="88"/>
      <c r="D373" s="77"/>
      <c r="E373" s="89"/>
      <c r="F373" s="90"/>
      <c r="G373" s="78"/>
      <c r="H373" s="89"/>
      <c r="I373" s="88"/>
      <c r="J373" s="78"/>
      <c r="K373" s="89"/>
      <c r="L373" s="88"/>
      <c r="N373" s="89"/>
      <c r="P373" s="90"/>
      <c r="Q373" s="78"/>
      <c r="R373" s="89"/>
      <c r="S373" s="88"/>
      <c r="T373" s="78"/>
      <c r="U373" s="89"/>
      <c r="V373" s="88"/>
      <c r="W373" s="77"/>
      <c r="X373" s="89"/>
      <c r="AA373" s="229"/>
      <c r="AB373" s="229"/>
      <c r="AC373" s="229"/>
    </row>
    <row r="374" spans="2:29" s="79" customFormat="1" x14ac:dyDescent="0.25">
      <c r="B374" s="77"/>
      <c r="C374" s="88"/>
      <c r="D374" s="77"/>
      <c r="E374" s="89"/>
      <c r="F374" s="90"/>
      <c r="G374" s="78"/>
      <c r="H374" s="89"/>
      <c r="I374" s="88"/>
      <c r="J374" s="78"/>
      <c r="K374" s="89"/>
      <c r="L374" s="88"/>
      <c r="N374" s="89"/>
      <c r="P374" s="90"/>
      <c r="Q374" s="78"/>
      <c r="R374" s="89"/>
      <c r="S374" s="88"/>
      <c r="T374" s="78"/>
      <c r="U374" s="89"/>
      <c r="V374" s="88"/>
      <c r="W374" s="77"/>
      <c r="X374" s="89"/>
      <c r="AA374" s="229"/>
      <c r="AB374" s="229"/>
      <c r="AC374" s="229"/>
    </row>
    <row r="375" spans="2:29" s="79" customFormat="1" x14ac:dyDescent="0.25">
      <c r="B375" s="77"/>
      <c r="C375" s="88"/>
      <c r="D375" s="77"/>
      <c r="E375" s="89"/>
      <c r="F375" s="90"/>
      <c r="G375" s="78"/>
      <c r="H375" s="89"/>
      <c r="I375" s="88"/>
      <c r="J375" s="78"/>
      <c r="K375" s="89"/>
      <c r="L375" s="88"/>
      <c r="N375" s="89"/>
      <c r="P375" s="90"/>
      <c r="Q375" s="78"/>
      <c r="R375" s="89"/>
      <c r="S375" s="88"/>
      <c r="T375" s="78"/>
      <c r="U375" s="89"/>
      <c r="V375" s="88"/>
      <c r="W375" s="77"/>
      <c r="X375" s="89"/>
      <c r="AA375" s="229"/>
      <c r="AB375" s="229"/>
      <c r="AC375" s="229"/>
    </row>
    <row r="376" spans="2:29" s="79" customFormat="1" x14ac:dyDescent="0.25">
      <c r="B376" s="77"/>
      <c r="C376" s="88"/>
      <c r="D376" s="77"/>
      <c r="E376" s="89"/>
      <c r="F376" s="90"/>
      <c r="G376" s="78"/>
      <c r="H376" s="89"/>
      <c r="I376" s="88"/>
      <c r="J376" s="78"/>
      <c r="K376" s="89"/>
      <c r="L376" s="88"/>
      <c r="N376" s="89"/>
      <c r="P376" s="90"/>
      <c r="Q376" s="78"/>
      <c r="R376" s="89"/>
      <c r="S376" s="88"/>
      <c r="T376" s="78"/>
      <c r="U376" s="89"/>
      <c r="V376" s="88"/>
      <c r="W376" s="77"/>
      <c r="X376" s="89"/>
      <c r="AA376" s="229"/>
      <c r="AB376" s="229"/>
      <c r="AC376" s="229"/>
    </row>
    <row r="377" spans="2:29" s="79" customFormat="1" x14ac:dyDescent="0.25">
      <c r="B377" s="77"/>
      <c r="C377" s="88"/>
      <c r="D377" s="77"/>
      <c r="E377" s="89"/>
      <c r="F377" s="90"/>
      <c r="G377" s="78"/>
      <c r="H377" s="89"/>
      <c r="I377" s="88"/>
      <c r="J377" s="78"/>
      <c r="K377" s="89"/>
      <c r="L377" s="88"/>
      <c r="N377" s="89"/>
      <c r="P377" s="90"/>
      <c r="Q377" s="78"/>
      <c r="R377" s="89"/>
      <c r="S377" s="88"/>
      <c r="T377" s="78"/>
      <c r="U377" s="89"/>
      <c r="V377" s="88"/>
      <c r="W377" s="77"/>
      <c r="X377" s="89"/>
      <c r="AA377" s="229"/>
      <c r="AB377" s="229"/>
      <c r="AC377" s="229"/>
    </row>
    <row r="378" spans="2:29" s="79" customFormat="1" x14ac:dyDescent="0.25">
      <c r="B378" s="77"/>
      <c r="C378" s="88"/>
      <c r="D378" s="77"/>
      <c r="E378" s="89"/>
      <c r="F378" s="90"/>
      <c r="G378" s="78"/>
      <c r="H378" s="89"/>
      <c r="I378" s="88"/>
      <c r="J378" s="78"/>
      <c r="K378" s="89"/>
      <c r="L378" s="88"/>
      <c r="N378" s="89"/>
      <c r="P378" s="90"/>
      <c r="Q378" s="78"/>
      <c r="R378" s="89"/>
      <c r="S378" s="88"/>
      <c r="T378" s="78"/>
      <c r="U378" s="89"/>
      <c r="V378" s="88"/>
      <c r="W378" s="77"/>
      <c r="X378" s="89"/>
      <c r="AA378" s="229"/>
      <c r="AB378" s="229"/>
      <c r="AC378" s="229"/>
    </row>
    <row r="379" spans="2:29" s="79" customFormat="1" x14ac:dyDescent="0.25">
      <c r="B379" s="77"/>
      <c r="C379" s="88"/>
      <c r="D379" s="77"/>
      <c r="E379" s="89"/>
      <c r="F379" s="90"/>
      <c r="G379" s="78"/>
      <c r="H379" s="89"/>
      <c r="I379" s="88"/>
      <c r="J379" s="78"/>
      <c r="K379" s="89"/>
      <c r="L379" s="88"/>
      <c r="N379" s="89"/>
      <c r="P379" s="90"/>
      <c r="Q379" s="78"/>
      <c r="R379" s="89"/>
      <c r="S379" s="88"/>
      <c r="T379" s="78"/>
      <c r="U379" s="89"/>
      <c r="V379" s="88"/>
      <c r="W379" s="77"/>
      <c r="X379" s="89"/>
      <c r="AA379" s="229"/>
      <c r="AB379" s="229"/>
      <c r="AC379" s="229"/>
    </row>
    <row r="380" spans="2:29" s="79" customFormat="1" x14ac:dyDescent="0.25">
      <c r="B380" s="77"/>
      <c r="C380" s="88"/>
      <c r="D380" s="77"/>
      <c r="E380" s="89"/>
      <c r="F380" s="90"/>
      <c r="G380" s="78"/>
      <c r="H380" s="89"/>
      <c r="I380" s="88"/>
      <c r="J380" s="78"/>
      <c r="K380" s="89"/>
      <c r="L380" s="88"/>
      <c r="N380" s="89"/>
      <c r="P380" s="90"/>
      <c r="Q380" s="78"/>
      <c r="R380" s="89"/>
      <c r="S380" s="88"/>
      <c r="T380" s="78"/>
      <c r="U380" s="89"/>
      <c r="V380" s="88"/>
      <c r="W380" s="77"/>
      <c r="X380" s="89"/>
      <c r="AA380" s="229"/>
      <c r="AB380" s="229"/>
      <c r="AC380" s="229"/>
    </row>
    <row r="381" spans="2:29" s="79" customFormat="1" x14ac:dyDescent="0.25">
      <c r="B381" s="77"/>
      <c r="C381" s="88"/>
      <c r="D381" s="77"/>
      <c r="E381" s="89"/>
      <c r="F381" s="90"/>
      <c r="G381" s="78"/>
      <c r="H381" s="89"/>
      <c r="I381" s="88"/>
      <c r="J381" s="78"/>
      <c r="K381" s="89"/>
      <c r="L381" s="88"/>
      <c r="N381" s="89"/>
      <c r="P381" s="90"/>
      <c r="Q381" s="78"/>
      <c r="R381" s="89"/>
      <c r="S381" s="88"/>
      <c r="T381" s="78"/>
      <c r="U381" s="89"/>
      <c r="V381" s="88"/>
      <c r="W381" s="77"/>
      <c r="X381" s="89"/>
      <c r="AA381" s="229"/>
      <c r="AB381" s="229"/>
      <c r="AC381" s="229"/>
    </row>
    <row r="382" spans="2:29" s="79" customFormat="1" x14ac:dyDescent="0.25">
      <c r="B382" s="77"/>
      <c r="C382" s="88"/>
      <c r="D382" s="77"/>
      <c r="E382" s="89"/>
      <c r="F382" s="90"/>
      <c r="G382" s="78"/>
      <c r="H382" s="89"/>
      <c r="I382" s="88"/>
      <c r="J382" s="78"/>
      <c r="K382" s="89"/>
      <c r="L382" s="88"/>
      <c r="N382" s="89"/>
      <c r="P382" s="90"/>
      <c r="Q382" s="78"/>
      <c r="R382" s="89"/>
      <c r="S382" s="88"/>
      <c r="T382" s="78"/>
      <c r="U382" s="89"/>
      <c r="V382" s="88"/>
      <c r="W382" s="77"/>
      <c r="X382" s="89"/>
      <c r="AA382" s="229"/>
      <c r="AB382" s="229"/>
      <c r="AC382" s="229"/>
    </row>
    <row r="383" spans="2:29" s="79" customFormat="1" x14ac:dyDescent="0.25">
      <c r="B383" s="77"/>
      <c r="C383" s="88"/>
      <c r="D383" s="77"/>
      <c r="E383" s="89"/>
      <c r="F383" s="90"/>
      <c r="G383" s="78"/>
      <c r="H383" s="89"/>
      <c r="I383" s="88"/>
      <c r="J383" s="78"/>
      <c r="K383" s="89"/>
      <c r="L383" s="88"/>
      <c r="N383" s="89"/>
      <c r="P383" s="90"/>
      <c r="Q383" s="78"/>
      <c r="R383" s="89"/>
      <c r="S383" s="88"/>
      <c r="T383" s="78"/>
      <c r="U383" s="89"/>
      <c r="V383" s="88"/>
      <c r="W383" s="77"/>
      <c r="X383" s="89"/>
      <c r="AA383" s="229"/>
      <c r="AB383" s="229"/>
      <c r="AC383" s="229"/>
    </row>
    <row r="384" spans="2:29" s="79" customFormat="1" x14ac:dyDescent="0.25">
      <c r="B384" s="77"/>
      <c r="C384" s="88"/>
      <c r="D384" s="77"/>
      <c r="E384" s="89"/>
      <c r="F384" s="90"/>
      <c r="G384" s="78"/>
      <c r="H384" s="89"/>
      <c r="I384" s="88"/>
      <c r="J384" s="78"/>
      <c r="K384" s="89"/>
      <c r="L384" s="88"/>
      <c r="N384" s="89"/>
      <c r="P384" s="90"/>
      <c r="Q384" s="78"/>
      <c r="R384" s="89"/>
      <c r="S384" s="88"/>
      <c r="T384" s="78"/>
      <c r="U384" s="89"/>
      <c r="V384" s="88"/>
      <c r="W384" s="77"/>
      <c r="X384" s="89"/>
      <c r="AA384" s="229"/>
      <c r="AB384" s="229"/>
      <c r="AC384" s="229"/>
    </row>
    <row r="385" spans="2:29" s="79" customFormat="1" x14ac:dyDescent="0.25">
      <c r="B385" s="77"/>
      <c r="C385" s="88"/>
      <c r="D385" s="77"/>
      <c r="E385" s="89"/>
      <c r="F385" s="90"/>
      <c r="G385" s="78"/>
      <c r="H385" s="89"/>
      <c r="I385" s="88"/>
      <c r="J385" s="78"/>
      <c r="K385" s="89"/>
      <c r="L385" s="88"/>
      <c r="N385" s="89"/>
      <c r="P385" s="90"/>
      <c r="Q385" s="78"/>
      <c r="R385" s="89"/>
      <c r="S385" s="88"/>
      <c r="T385" s="78"/>
      <c r="U385" s="89"/>
      <c r="V385" s="88"/>
      <c r="W385" s="77"/>
      <c r="X385" s="89"/>
      <c r="AA385" s="229"/>
      <c r="AB385" s="229"/>
      <c r="AC385" s="229"/>
    </row>
    <row r="386" spans="2:29" s="79" customFormat="1" x14ac:dyDescent="0.25">
      <c r="B386" s="77"/>
      <c r="C386" s="88"/>
      <c r="D386" s="77"/>
      <c r="E386" s="89"/>
      <c r="F386" s="90"/>
      <c r="G386" s="78"/>
      <c r="H386" s="89"/>
      <c r="I386" s="88"/>
      <c r="J386" s="78"/>
      <c r="K386" s="89"/>
      <c r="L386" s="88"/>
      <c r="N386" s="89"/>
      <c r="P386" s="90"/>
      <c r="Q386" s="78"/>
      <c r="R386" s="89"/>
      <c r="S386" s="88"/>
      <c r="T386" s="78"/>
      <c r="U386" s="89"/>
      <c r="V386" s="88"/>
      <c r="W386" s="77"/>
      <c r="X386" s="89"/>
      <c r="AA386" s="229"/>
      <c r="AB386" s="229"/>
      <c r="AC386" s="229"/>
    </row>
    <row r="387" spans="2:29" s="79" customFormat="1" x14ac:dyDescent="0.25">
      <c r="B387" s="77"/>
      <c r="C387" s="88"/>
      <c r="D387" s="77"/>
      <c r="E387" s="89"/>
      <c r="F387" s="90"/>
      <c r="G387" s="78"/>
      <c r="H387" s="89"/>
      <c r="I387" s="88"/>
      <c r="J387" s="78"/>
      <c r="K387" s="89"/>
      <c r="L387" s="88"/>
      <c r="N387" s="89"/>
      <c r="P387" s="90"/>
      <c r="Q387" s="78"/>
      <c r="R387" s="89"/>
      <c r="S387" s="88"/>
      <c r="T387" s="78"/>
      <c r="U387" s="89"/>
      <c r="V387" s="88"/>
      <c r="W387" s="77"/>
      <c r="X387" s="89"/>
      <c r="AA387" s="229"/>
      <c r="AB387" s="229"/>
      <c r="AC387" s="229"/>
    </row>
    <row r="388" spans="2:29" s="79" customFormat="1" x14ac:dyDescent="0.25">
      <c r="B388" s="77"/>
      <c r="C388" s="88"/>
      <c r="D388" s="77"/>
      <c r="E388" s="89"/>
      <c r="F388" s="90"/>
      <c r="G388" s="78"/>
      <c r="H388" s="89"/>
      <c r="I388" s="88"/>
      <c r="J388" s="78"/>
      <c r="K388" s="89"/>
      <c r="L388" s="88"/>
      <c r="N388" s="89"/>
      <c r="P388" s="90"/>
      <c r="Q388" s="78"/>
      <c r="R388" s="89"/>
      <c r="S388" s="88"/>
      <c r="T388" s="78"/>
      <c r="U388" s="89"/>
      <c r="V388" s="88"/>
      <c r="W388" s="77"/>
      <c r="X388" s="89"/>
      <c r="AA388" s="229"/>
      <c r="AB388" s="229"/>
      <c r="AC388" s="229"/>
    </row>
    <row r="389" spans="2:29" s="79" customFormat="1" x14ac:dyDescent="0.25">
      <c r="B389" s="77"/>
      <c r="C389" s="88"/>
      <c r="D389" s="77"/>
      <c r="E389" s="89"/>
      <c r="F389" s="90"/>
      <c r="G389" s="78"/>
      <c r="H389" s="89"/>
      <c r="I389" s="88"/>
      <c r="J389" s="78"/>
      <c r="K389" s="89"/>
      <c r="L389" s="88"/>
      <c r="N389" s="89"/>
      <c r="P389" s="90"/>
      <c r="Q389" s="78"/>
      <c r="R389" s="89"/>
      <c r="S389" s="88"/>
      <c r="T389" s="78"/>
      <c r="U389" s="89"/>
      <c r="V389" s="88"/>
      <c r="W389" s="77"/>
      <c r="X389" s="89"/>
      <c r="AA389" s="229"/>
      <c r="AB389" s="229"/>
      <c r="AC389" s="229"/>
    </row>
    <row r="390" spans="2:29" s="79" customFormat="1" x14ac:dyDescent="0.25">
      <c r="B390" s="77"/>
      <c r="C390" s="88"/>
      <c r="D390" s="77"/>
      <c r="E390" s="89"/>
      <c r="F390" s="90"/>
      <c r="G390" s="78"/>
      <c r="H390" s="89"/>
      <c r="I390" s="88"/>
      <c r="J390" s="78"/>
      <c r="K390" s="89"/>
      <c r="L390" s="88"/>
      <c r="N390" s="89"/>
      <c r="P390" s="90"/>
      <c r="Q390" s="78"/>
      <c r="R390" s="89"/>
      <c r="S390" s="88"/>
      <c r="T390" s="78"/>
      <c r="U390" s="89"/>
      <c r="V390" s="88"/>
      <c r="W390" s="77"/>
      <c r="X390" s="89"/>
      <c r="AA390" s="229"/>
      <c r="AB390" s="229"/>
      <c r="AC390" s="229"/>
    </row>
    <row r="391" spans="2:29" s="79" customFormat="1" x14ac:dyDescent="0.25">
      <c r="B391" s="77"/>
      <c r="C391" s="88"/>
      <c r="D391" s="77"/>
      <c r="E391" s="89"/>
      <c r="F391" s="90"/>
      <c r="G391" s="78"/>
      <c r="H391" s="89"/>
      <c r="I391" s="88"/>
      <c r="J391" s="78"/>
      <c r="K391" s="89"/>
      <c r="L391" s="88"/>
      <c r="N391" s="89"/>
      <c r="P391" s="90"/>
      <c r="Q391" s="78"/>
      <c r="R391" s="89"/>
      <c r="S391" s="88"/>
      <c r="T391" s="78"/>
      <c r="U391" s="89"/>
      <c r="V391" s="88"/>
      <c r="W391" s="77"/>
      <c r="X391" s="89"/>
      <c r="AA391" s="229"/>
      <c r="AB391" s="229"/>
      <c r="AC391" s="229"/>
    </row>
    <row r="392" spans="2:29" s="79" customFormat="1" x14ac:dyDescent="0.25">
      <c r="B392" s="77"/>
      <c r="C392" s="88"/>
      <c r="D392" s="77"/>
      <c r="E392" s="89"/>
      <c r="F392" s="90"/>
      <c r="G392" s="78"/>
      <c r="H392" s="89"/>
      <c r="I392" s="88"/>
      <c r="J392" s="78"/>
      <c r="K392" s="89"/>
      <c r="L392" s="88"/>
      <c r="N392" s="89"/>
      <c r="P392" s="90"/>
      <c r="Q392" s="78"/>
      <c r="R392" s="89"/>
      <c r="S392" s="88"/>
      <c r="T392" s="78"/>
      <c r="U392" s="89"/>
      <c r="V392" s="88"/>
      <c r="W392" s="77"/>
      <c r="X392" s="89"/>
      <c r="AA392" s="229"/>
      <c r="AB392" s="229"/>
      <c r="AC392" s="229"/>
    </row>
    <row r="393" spans="2:29" s="79" customFormat="1" x14ac:dyDescent="0.25">
      <c r="B393" s="77"/>
      <c r="C393" s="88"/>
      <c r="D393" s="77"/>
      <c r="E393" s="89"/>
      <c r="F393" s="90"/>
      <c r="G393" s="78"/>
      <c r="H393" s="89"/>
      <c r="I393" s="88"/>
      <c r="J393" s="78"/>
      <c r="K393" s="89"/>
      <c r="L393" s="88"/>
      <c r="N393" s="89"/>
      <c r="P393" s="90"/>
      <c r="Q393" s="78"/>
      <c r="R393" s="89"/>
      <c r="S393" s="88"/>
      <c r="T393" s="78"/>
      <c r="U393" s="89"/>
      <c r="V393" s="88"/>
      <c r="W393" s="77"/>
      <c r="X393" s="89"/>
      <c r="AA393" s="229"/>
      <c r="AB393" s="229"/>
      <c r="AC393" s="229"/>
    </row>
    <row r="394" spans="2:29" s="79" customFormat="1" x14ac:dyDescent="0.25">
      <c r="B394" s="77"/>
      <c r="C394" s="88"/>
      <c r="D394" s="77"/>
      <c r="E394" s="89"/>
      <c r="F394" s="90"/>
      <c r="G394" s="78"/>
      <c r="H394" s="89"/>
      <c r="I394" s="88"/>
      <c r="J394" s="78"/>
      <c r="K394" s="89"/>
      <c r="L394" s="88"/>
      <c r="N394" s="89"/>
      <c r="P394" s="90"/>
      <c r="Q394" s="78"/>
      <c r="R394" s="89"/>
      <c r="S394" s="88"/>
      <c r="T394" s="78"/>
      <c r="U394" s="89"/>
      <c r="V394" s="88"/>
      <c r="W394" s="77"/>
      <c r="X394" s="89"/>
      <c r="AA394" s="229"/>
      <c r="AB394" s="229"/>
      <c r="AC394" s="229"/>
    </row>
    <row r="395" spans="2:29" s="79" customFormat="1" x14ac:dyDescent="0.25">
      <c r="B395" s="77"/>
      <c r="C395" s="88"/>
      <c r="D395" s="77"/>
      <c r="E395" s="89"/>
      <c r="F395" s="90"/>
      <c r="G395" s="78"/>
      <c r="H395" s="89"/>
      <c r="I395" s="88"/>
      <c r="J395" s="78"/>
      <c r="K395" s="89"/>
      <c r="L395" s="88"/>
      <c r="N395" s="89"/>
      <c r="P395" s="90"/>
      <c r="Q395" s="78"/>
      <c r="R395" s="89"/>
      <c r="S395" s="88"/>
      <c r="T395" s="78"/>
      <c r="U395" s="89"/>
      <c r="V395" s="88"/>
      <c r="W395" s="77"/>
      <c r="X395" s="89"/>
      <c r="AA395" s="229"/>
      <c r="AB395" s="229"/>
      <c r="AC395" s="229"/>
    </row>
    <row r="396" spans="2:29" s="79" customFormat="1" x14ac:dyDescent="0.25">
      <c r="B396" s="77"/>
      <c r="C396" s="88"/>
      <c r="D396" s="77"/>
      <c r="E396" s="89"/>
      <c r="F396" s="90"/>
      <c r="G396" s="78"/>
      <c r="H396" s="89"/>
      <c r="I396" s="88"/>
      <c r="J396" s="78"/>
      <c r="K396" s="89"/>
      <c r="L396" s="88"/>
      <c r="N396" s="89"/>
      <c r="P396" s="90"/>
      <c r="Q396" s="78"/>
      <c r="R396" s="89"/>
      <c r="S396" s="88"/>
      <c r="T396" s="78"/>
      <c r="U396" s="89"/>
      <c r="V396" s="88"/>
      <c r="W396" s="77"/>
      <c r="X396" s="89"/>
      <c r="AA396" s="229"/>
      <c r="AB396" s="229"/>
      <c r="AC396" s="229"/>
    </row>
    <row r="397" spans="2:29" s="79" customFormat="1" x14ac:dyDescent="0.25">
      <c r="B397" s="77"/>
      <c r="C397" s="88"/>
      <c r="D397" s="77"/>
      <c r="E397" s="89"/>
      <c r="F397" s="90"/>
      <c r="G397" s="78"/>
      <c r="H397" s="89"/>
      <c r="I397" s="88"/>
      <c r="J397" s="78"/>
      <c r="K397" s="89"/>
      <c r="L397" s="88"/>
      <c r="N397" s="89"/>
      <c r="P397" s="90"/>
      <c r="Q397" s="78"/>
      <c r="R397" s="89"/>
      <c r="S397" s="88"/>
      <c r="T397" s="78"/>
      <c r="U397" s="89"/>
      <c r="V397" s="88"/>
      <c r="W397" s="77"/>
      <c r="X397" s="89"/>
      <c r="AA397" s="229"/>
      <c r="AB397" s="229"/>
      <c r="AC397" s="229"/>
    </row>
    <row r="398" spans="2:29" s="79" customFormat="1" x14ac:dyDescent="0.25">
      <c r="B398" s="77"/>
      <c r="C398" s="88"/>
      <c r="D398" s="77"/>
      <c r="E398" s="89"/>
      <c r="F398" s="90"/>
      <c r="G398" s="78"/>
      <c r="H398" s="89"/>
      <c r="I398" s="88"/>
      <c r="J398" s="78"/>
      <c r="K398" s="89"/>
      <c r="L398" s="88"/>
      <c r="N398" s="89"/>
      <c r="P398" s="90"/>
      <c r="Q398" s="78"/>
      <c r="R398" s="89"/>
      <c r="S398" s="88"/>
      <c r="T398" s="78"/>
      <c r="U398" s="89"/>
      <c r="V398" s="88"/>
      <c r="W398" s="77"/>
      <c r="X398" s="89"/>
      <c r="AA398" s="229"/>
      <c r="AB398" s="229"/>
      <c r="AC398" s="229"/>
    </row>
    <row r="399" spans="2:29" s="79" customFormat="1" x14ac:dyDescent="0.25">
      <c r="B399" s="77"/>
      <c r="C399" s="88"/>
      <c r="D399" s="77"/>
      <c r="E399" s="89"/>
      <c r="F399" s="90"/>
      <c r="G399" s="78"/>
      <c r="H399" s="89"/>
      <c r="I399" s="88"/>
      <c r="J399" s="78"/>
      <c r="K399" s="89"/>
      <c r="L399" s="88"/>
      <c r="N399" s="89"/>
      <c r="P399" s="90"/>
      <c r="Q399" s="78"/>
      <c r="R399" s="89"/>
      <c r="S399" s="88"/>
      <c r="T399" s="78"/>
      <c r="U399" s="89"/>
      <c r="V399" s="88"/>
      <c r="W399" s="77"/>
      <c r="X399" s="89"/>
      <c r="AA399" s="229"/>
      <c r="AB399" s="229"/>
      <c r="AC399" s="229"/>
    </row>
    <row r="400" spans="2:29" s="79" customFormat="1" x14ac:dyDescent="0.25">
      <c r="B400" s="77"/>
      <c r="C400" s="88"/>
      <c r="D400" s="77"/>
      <c r="E400" s="89"/>
      <c r="F400" s="90"/>
      <c r="G400" s="78"/>
      <c r="H400" s="89"/>
      <c r="I400" s="88"/>
      <c r="J400" s="78"/>
      <c r="K400" s="89"/>
      <c r="L400" s="88"/>
      <c r="N400" s="89"/>
      <c r="P400" s="90"/>
      <c r="Q400" s="78"/>
      <c r="R400" s="89"/>
      <c r="S400" s="88"/>
      <c r="T400" s="78"/>
      <c r="U400" s="89"/>
      <c r="V400" s="88"/>
      <c r="W400" s="77"/>
      <c r="X400" s="89"/>
      <c r="AA400" s="229"/>
      <c r="AB400" s="229"/>
      <c r="AC400" s="229"/>
    </row>
    <row r="401" spans="2:29" s="79" customFormat="1" x14ac:dyDescent="0.25">
      <c r="B401" s="77"/>
      <c r="C401" s="88"/>
      <c r="D401" s="77"/>
      <c r="E401" s="89"/>
      <c r="F401" s="90"/>
      <c r="G401" s="78"/>
      <c r="H401" s="89"/>
      <c r="I401" s="88"/>
      <c r="J401" s="78"/>
      <c r="K401" s="89"/>
      <c r="L401" s="88"/>
      <c r="N401" s="89"/>
      <c r="P401" s="90"/>
      <c r="Q401" s="78"/>
      <c r="R401" s="89"/>
      <c r="S401" s="88"/>
      <c r="T401" s="78"/>
      <c r="U401" s="89"/>
      <c r="V401" s="88"/>
      <c r="W401" s="77"/>
      <c r="X401" s="89"/>
      <c r="AA401" s="229"/>
      <c r="AB401" s="229"/>
      <c r="AC401" s="229"/>
    </row>
    <row r="402" spans="2:29" s="79" customFormat="1" x14ac:dyDescent="0.25">
      <c r="B402" s="77"/>
      <c r="C402" s="88"/>
      <c r="D402" s="77"/>
      <c r="E402" s="89"/>
      <c r="F402" s="90"/>
      <c r="G402" s="78"/>
      <c r="H402" s="89"/>
      <c r="I402" s="88"/>
      <c r="J402" s="78"/>
      <c r="K402" s="89"/>
      <c r="L402" s="88"/>
      <c r="N402" s="89"/>
      <c r="P402" s="90"/>
      <c r="Q402" s="78"/>
      <c r="R402" s="89"/>
      <c r="S402" s="88"/>
      <c r="T402" s="78"/>
      <c r="U402" s="89"/>
      <c r="V402" s="88"/>
      <c r="W402" s="77"/>
      <c r="X402" s="89"/>
      <c r="AA402" s="229"/>
      <c r="AB402" s="229"/>
      <c r="AC402" s="229"/>
    </row>
    <row r="403" spans="2:29" s="79" customFormat="1" x14ac:dyDescent="0.25">
      <c r="B403" s="77"/>
      <c r="C403" s="88"/>
      <c r="D403" s="77"/>
      <c r="E403" s="89"/>
      <c r="F403" s="90"/>
      <c r="G403" s="78"/>
      <c r="H403" s="89"/>
      <c r="I403" s="88"/>
      <c r="J403" s="78"/>
      <c r="K403" s="89"/>
      <c r="L403" s="88"/>
      <c r="N403" s="89"/>
      <c r="P403" s="90"/>
      <c r="Q403" s="78"/>
      <c r="R403" s="89"/>
      <c r="S403" s="88"/>
      <c r="T403" s="78"/>
      <c r="U403" s="89"/>
      <c r="V403" s="88"/>
      <c r="W403" s="77"/>
      <c r="X403" s="89"/>
      <c r="AA403" s="229"/>
      <c r="AB403" s="229"/>
      <c r="AC403" s="229"/>
    </row>
    <row r="404" spans="2:29" s="79" customFormat="1" x14ac:dyDescent="0.25">
      <c r="B404" s="77"/>
      <c r="C404" s="88"/>
      <c r="D404" s="77"/>
      <c r="E404" s="89"/>
      <c r="F404" s="90"/>
      <c r="G404" s="78"/>
      <c r="H404" s="89"/>
      <c r="I404" s="88"/>
      <c r="J404" s="78"/>
      <c r="K404" s="89"/>
      <c r="L404" s="88"/>
      <c r="N404" s="89"/>
      <c r="P404" s="90"/>
      <c r="Q404" s="78"/>
      <c r="R404" s="89"/>
      <c r="S404" s="88"/>
      <c r="T404" s="78"/>
      <c r="U404" s="89"/>
      <c r="V404" s="88"/>
      <c r="W404" s="77"/>
      <c r="X404" s="89"/>
      <c r="AA404" s="229"/>
      <c r="AB404" s="229"/>
      <c r="AC404" s="229"/>
    </row>
    <row r="405" spans="2:29" s="79" customFormat="1" x14ac:dyDescent="0.25">
      <c r="B405" s="77"/>
      <c r="C405" s="88"/>
      <c r="D405" s="77"/>
      <c r="E405" s="89"/>
      <c r="F405" s="90"/>
      <c r="G405" s="78"/>
      <c r="H405" s="89"/>
      <c r="I405" s="88"/>
      <c r="J405" s="78"/>
      <c r="K405" s="89"/>
      <c r="L405" s="88"/>
      <c r="N405" s="89"/>
      <c r="P405" s="90"/>
      <c r="Q405" s="78"/>
      <c r="R405" s="89"/>
      <c r="S405" s="88"/>
      <c r="T405" s="78"/>
      <c r="U405" s="89"/>
      <c r="V405" s="88"/>
      <c r="W405" s="77"/>
      <c r="X405" s="89"/>
      <c r="AA405" s="229"/>
      <c r="AB405" s="229"/>
      <c r="AC405" s="229"/>
    </row>
    <row r="406" spans="2:29" s="79" customFormat="1" x14ac:dyDescent="0.25">
      <c r="B406" s="77"/>
      <c r="C406" s="88"/>
      <c r="D406" s="77"/>
      <c r="E406" s="89"/>
      <c r="F406" s="90"/>
      <c r="G406" s="78"/>
      <c r="H406" s="89"/>
      <c r="I406" s="88"/>
      <c r="J406" s="78"/>
      <c r="K406" s="89"/>
      <c r="L406" s="88"/>
      <c r="N406" s="89"/>
      <c r="P406" s="90"/>
      <c r="Q406" s="78"/>
      <c r="R406" s="89"/>
      <c r="S406" s="88"/>
      <c r="T406" s="78"/>
      <c r="U406" s="89"/>
      <c r="V406" s="88"/>
      <c r="W406" s="77"/>
      <c r="X406" s="89"/>
      <c r="AA406" s="229"/>
      <c r="AB406" s="229"/>
      <c r="AC406" s="229"/>
    </row>
    <row r="407" spans="2:29" s="79" customFormat="1" x14ac:dyDescent="0.25">
      <c r="B407" s="77"/>
      <c r="C407" s="88"/>
      <c r="D407" s="77"/>
      <c r="E407" s="89"/>
      <c r="F407" s="90"/>
      <c r="G407" s="78"/>
      <c r="H407" s="89"/>
      <c r="I407" s="88"/>
      <c r="J407" s="78"/>
      <c r="K407" s="89"/>
      <c r="L407" s="88"/>
      <c r="N407" s="89"/>
      <c r="P407" s="90"/>
      <c r="Q407" s="78"/>
      <c r="R407" s="89"/>
      <c r="S407" s="88"/>
      <c r="T407" s="78"/>
      <c r="U407" s="89"/>
      <c r="V407" s="88"/>
      <c r="W407" s="77"/>
      <c r="X407" s="89"/>
      <c r="AA407" s="229"/>
      <c r="AB407" s="229"/>
      <c r="AC407" s="229"/>
    </row>
    <row r="408" spans="2:29" s="79" customFormat="1" x14ac:dyDescent="0.25">
      <c r="B408" s="77"/>
      <c r="C408" s="88"/>
      <c r="D408" s="77"/>
      <c r="E408" s="89"/>
      <c r="F408" s="90"/>
      <c r="G408" s="78"/>
      <c r="H408" s="89"/>
      <c r="I408" s="88"/>
      <c r="J408" s="78"/>
      <c r="K408" s="89"/>
      <c r="L408" s="88"/>
      <c r="N408" s="89"/>
      <c r="P408" s="90"/>
      <c r="Q408" s="78"/>
      <c r="R408" s="89"/>
      <c r="S408" s="88"/>
      <c r="T408" s="78"/>
      <c r="U408" s="89"/>
      <c r="V408" s="88"/>
      <c r="W408" s="77"/>
      <c r="X408" s="89"/>
      <c r="AA408" s="229"/>
      <c r="AB408" s="229"/>
      <c r="AC408" s="229"/>
    </row>
    <row r="409" spans="2:29" s="79" customFormat="1" x14ac:dyDescent="0.25">
      <c r="B409" s="77"/>
      <c r="C409" s="88"/>
      <c r="D409" s="77"/>
      <c r="E409" s="89"/>
      <c r="F409" s="90"/>
      <c r="G409" s="78"/>
      <c r="H409" s="89"/>
      <c r="I409" s="88"/>
      <c r="J409" s="78"/>
      <c r="K409" s="89"/>
      <c r="L409" s="88"/>
      <c r="N409" s="89"/>
      <c r="P409" s="90"/>
      <c r="Q409" s="78"/>
      <c r="R409" s="89"/>
      <c r="S409" s="88"/>
      <c r="T409" s="78"/>
      <c r="U409" s="89"/>
      <c r="V409" s="88"/>
      <c r="W409" s="77"/>
      <c r="X409" s="89"/>
      <c r="AA409" s="229"/>
      <c r="AB409" s="229"/>
      <c r="AC409" s="229"/>
    </row>
    <row r="410" spans="2:29" s="79" customFormat="1" x14ac:dyDescent="0.25">
      <c r="B410" s="77"/>
      <c r="C410" s="88"/>
      <c r="D410" s="77"/>
      <c r="E410" s="89"/>
      <c r="F410" s="90"/>
      <c r="G410" s="78"/>
      <c r="H410" s="89"/>
      <c r="I410" s="88"/>
      <c r="J410" s="78"/>
      <c r="K410" s="89"/>
      <c r="L410" s="88"/>
      <c r="N410" s="89"/>
      <c r="P410" s="90"/>
      <c r="Q410" s="78"/>
      <c r="R410" s="89"/>
      <c r="S410" s="88"/>
      <c r="T410" s="78"/>
      <c r="U410" s="89"/>
      <c r="V410" s="88"/>
      <c r="W410" s="77"/>
      <c r="X410" s="89"/>
      <c r="AA410" s="229"/>
      <c r="AB410" s="229"/>
      <c r="AC410" s="229"/>
    </row>
    <row r="411" spans="2:29" s="79" customFormat="1" x14ac:dyDescent="0.25">
      <c r="B411" s="77"/>
      <c r="C411" s="88"/>
      <c r="D411" s="77"/>
      <c r="E411" s="89"/>
      <c r="F411" s="90"/>
      <c r="G411" s="78"/>
      <c r="H411" s="89"/>
      <c r="I411" s="88"/>
      <c r="J411" s="78"/>
      <c r="K411" s="89"/>
      <c r="L411" s="88"/>
      <c r="N411" s="89"/>
      <c r="P411" s="90"/>
      <c r="Q411" s="78"/>
      <c r="R411" s="89"/>
      <c r="S411" s="88"/>
      <c r="T411" s="78"/>
      <c r="U411" s="89"/>
      <c r="V411" s="88"/>
      <c r="W411" s="77"/>
      <c r="X411" s="89"/>
      <c r="AA411" s="229"/>
      <c r="AB411" s="229"/>
      <c r="AC411" s="229"/>
    </row>
    <row r="412" spans="2:29" s="79" customFormat="1" x14ac:dyDescent="0.25">
      <c r="B412" s="77"/>
      <c r="C412" s="88"/>
      <c r="D412" s="77"/>
      <c r="E412" s="89"/>
      <c r="F412" s="90"/>
      <c r="G412" s="78"/>
      <c r="H412" s="89"/>
      <c r="I412" s="88"/>
      <c r="J412" s="78"/>
      <c r="K412" s="89"/>
      <c r="L412" s="88"/>
      <c r="N412" s="89"/>
      <c r="P412" s="90"/>
      <c r="Q412" s="78"/>
      <c r="R412" s="89"/>
      <c r="S412" s="88"/>
      <c r="T412" s="78"/>
      <c r="U412" s="89"/>
      <c r="V412" s="88"/>
      <c r="W412" s="77"/>
      <c r="X412" s="89"/>
      <c r="AA412" s="229"/>
      <c r="AB412" s="229"/>
      <c r="AC412" s="229"/>
    </row>
    <row r="413" spans="2:29" s="79" customFormat="1" x14ac:dyDescent="0.25">
      <c r="B413" s="77"/>
      <c r="C413" s="88"/>
      <c r="D413" s="77"/>
      <c r="E413" s="89"/>
      <c r="F413" s="90"/>
      <c r="G413" s="78"/>
      <c r="H413" s="89"/>
      <c r="I413" s="88"/>
      <c r="J413" s="78"/>
      <c r="K413" s="89"/>
      <c r="L413" s="88"/>
      <c r="N413" s="89"/>
      <c r="P413" s="90"/>
      <c r="Q413" s="78"/>
      <c r="R413" s="89"/>
      <c r="S413" s="88"/>
      <c r="T413" s="78"/>
      <c r="U413" s="89"/>
      <c r="V413" s="88"/>
      <c r="W413" s="77"/>
      <c r="X413" s="89"/>
      <c r="AA413" s="229"/>
      <c r="AB413" s="229"/>
      <c r="AC413" s="229"/>
    </row>
    <row r="414" spans="2:29" s="79" customFormat="1" x14ac:dyDescent="0.25">
      <c r="B414" s="77"/>
      <c r="C414" s="88"/>
      <c r="D414" s="77"/>
      <c r="E414" s="89"/>
      <c r="F414" s="90"/>
      <c r="G414" s="78"/>
      <c r="H414" s="89"/>
      <c r="I414" s="88"/>
      <c r="J414" s="78"/>
      <c r="K414" s="89"/>
      <c r="L414" s="88"/>
      <c r="N414" s="89"/>
      <c r="P414" s="90"/>
      <c r="Q414" s="78"/>
      <c r="R414" s="89"/>
      <c r="S414" s="88"/>
      <c r="T414" s="78"/>
      <c r="U414" s="89"/>
      <c r="V414" s="88"/>
      <c r="W414" s="77"/>
      <c r="X414" s="89"/>
      <c r="AA414" s="229"/>
      <c r="AB414" s="229"/>
      <c r="AC414" s="229"/>
    </row>
    <row r="415" spans="2:29" s="79" customFormat="1" x14ac:dyDescent="0.25">
      <c r="B415" s="77"/>
      <c r="C415" s="88"/>
      <c r="D415" s="77"/>
      <c r="E415" s="89"/>
      <c r="F415" s="90"/>
      <c r="G415" s="78"/>
      <c r="H415" s="89"/>
      <c r="I415" s="88"/>
      <c r="J415" s="78"/>
      <c r="K415" s="89"/>
      <c r="L415" s="88"/>
      <c r="N415" s="89"/>
      <c r="P415" s="90"/>
      <c r="Q415" s="78"/>
      <c r="R415" s="89"/>
      <c r="S415" s="88"/>
      <c r="T415" s="78"/>
      <c r="U415" s="89"/>
      <c r="V415" s="88"/>
      <c r="W415" s="77"/>
      <c r="X415" s="89"/>
      <c r="AA415" s="229"/>
      <c r="AB415" s="229"/>
      <c r="AC415" s="229"/>
    </row>
    <row r="416" spans="2:29" s="79" customFormat="1" x14ac:dyDescent="0.25">
      <c r="B416" s="77"/>
      <c r="C416" s="88"/>
      <c r="D416" s="77"/>
      <c r="E416" s="89"/>
      <c r="F416" s="90"/>
      <c r="G416" s="78"/>
      <c r="H416" s="89"/>
      <c r="I416" s="88"/>
      <c r="J416" s="78"/>
      <c r="K416" s="89"/>
      <c r="L416" s="88"/>
      <c r="N416" s="89"/>
      <c r="P416" s="90"/>
      <c r="Q416" s="78"/>
      <c r="R416" s="89"/>
      <c r="S416" s="88"/>
      <c r="T416" s="78"/>
      <c r="U416" s="89"/>
      <c r="V416" s="88"/>
      <c r="W416" s="77"/>
      <c r="X416" s="89"/>
      <c r="AA416" s="229"/>
      <c r="AB416" s="229"/>
      <c r="AC416" s="229"/>
    </row>
    <row r="417" spans="2:29" s="79" customFormat="1" x14ac:dyDescent="0.25">
      <c r="B417" s="77"/>
      <c r="C417" s="88"/>
      <c r="D417" s="77"/>
      <c r="E417" s="89"/>
      <c r="F417" s="90"/>
      <c r="G417" s="78"/>
      <c r="H417" s="89"/>
      <c r="I417" s="88"/>
      <c r="J417" s="78"/>
      <c r="K417" s="89"/>
      <c r="L417" s="88"/>
      <c r="N417" s="89"/>
      <c r="P417" s="90"/>
      <c r="Q417" s="78"/>
      <c r="R417" s="89"/>
      <c r="S417" s="88"/>
      <c r="T417" s="78"/>
      <c r="U417" s="89"/>
      <c r="V417" s="88"/>
      <c r="W417" s="77"/>
      <c r="X417" s="89"/>
      <c r="AA417" s="229"/>
      <c r="AB417" s="229"/>
      <c r="AC417" s="229"/>
    </row>
    <row r="418" spans="2:29" s="79" customFormat="1" x14ac:dyDescent="0.25">
      <c r="B418" s="77"/>
      <c r="C418" s="88"/>
      <c r="D418" s="77"/>
      <c r="E418" s="89"/>
      <c r="F418" s="90"/>
      <c r="G418" s="78"/>
      <c r="H418" s="89"/>
      <c r="I418" s="88"/>
      <c r="J418" s="78"/>
      <c r="K418" s="89"/>
      <c r="L418" s="88"/>
      <c r="N418" s="89"/>
      <c r="P418" s="90"/>
      <c r="Q418" s="78"/>
      <c r="R418" s="89"/>
      <c r="S418" s="88"/>
      <c r="T418" s="78"/>
      <c r="U418" s="89"/>
      <c r="V418" s="88"/>
      <c r="W418" s="77"/>
      <c r="X418" s="89"/>
      <c r="AA418" s="229"/>
      <c r="AB418" s="229"/>
      <c r="AC418" s="229"/>
    </row>
    <row r="419" spans="2:29" s="79" customFormat="1" x14ac:dyDescent="0.25">
      <c r="B419" s="77"/>
      <c r="C419" s="88"/>
      <c r="D419" s="77"/>
      <c r="E419" s="89"/>
      <c r="F419" s="90"/>
      <c r="G419" s="78"/>
      <c r="H419" s="89"/>
      <c r="I419" s="88"/>
      <c r="J419" s="78"/>
      <c r="K419" s="89"/>
      <c r="L419" s="88"/>
      <c r="N419" s="89"/>
      <c r="P419" s="90"/>
      <c r="Q419" s="78"/>
      <c r="R419" s="89"/>
      <c r="S419" s="88"/>
      <c r="T419" s="78"/>
      <c r="U419" s="89"/>
      <c r="V419" s="88"/>
      <c r="W419" s="77"/>
      <c r="X419" s="89"/>
      <c r="AA419" s="229"/>
      <c r="AB419" s="229"/>
      <c r="AC419" s="229"/>
    </row>
    <row r="420" spans="2:29" s="79" customFormat="1" x14ac:dyDescent="0.25">
      <c r="B420" s="77"/>
      <c r="C420" s="88"/>
      <c r="D420" s="77"/>
      <c r="E420" s="89"/>
      <c r="F420" s="90"/>
      <c r="G420" s="78"/>
      <c r="H420" s="89"/>
      <c r="I420" s="88"/>
      <c r="J420" s="78"/>
      <c r="K420" s="89"/>
      <c r="L420" s="88"/>
      <c r="N420" s="89"/>
      <c r="P420" s="90"/>
      <c r="Q420" s="78"/>
      <c r="R420" s="89"/>
      <c r="S420" s="88"/>
      <c r="T420" s="78"/>
      <c r="U420" s="89"/>
      <c r="V420" s="88"/>
      <c r="W420" s="77"/>
      <c r="X420" s="89"/>
      <c r="AA420" s="229"/>
      <c r="AB420" s="229"/>
      <c r="AC420" s="229"/>
    </row>
    <row r="421" spans="2:29" s="79" customFormat="1" x14ac:dyDescent="0.25">
      <c r="B421" s="77"/>
      <c r="C421" s="88"/>
      <c r="D421" s="77"/>
      <c r="E421" s="89"/>
      <c r="F421" s="90"/>
      <c r="G421" s="78"/>
      <c r="H421" s="89"/>
      <c r="I421" s="88"/>
      <c r="J421" s="78"/>
      <c r="K421" s="89"/>
      <c r="L421" s="88"/>
      <c r="N421" s="89"/>
      <c r="P421" s="90"/>
      <c r="Q421" s="78"/>
      <c r="R421" s="89"/>
      <c r="S421" s="88"/>
      <c r="T421" s="78"/>
      <c r="U421" s="89"/>
      <c r="V421" s="88"/>
      <c r="W421" s="77"/>
      <c r="X421" s="89"/>
      <c r="AA421" s="229"/>
      <c r="AB421" s="229"/>
      <c r="AC421" s="229"/>
    </row>
    <row r="422" spans="2:29" s="79" customFormat="1" x14ac:dyDescent="0.25">
      <c r="B422" s="77"/>
      <c r="C422" s="88"/>
      <c r="D422" s="77"/>
      <c r="E422" s="89"/>
      <c r="F422" s="90"/>
      <c r="G422" s="78"/>
      <c r="H422" s="89"/>
      <c r="I422" s="88"/>
      <c r="J422" s="78"/>
      <c r="K422" s="89"/>
      <c r="L422" s="88"/>
      <c r="N422" s="89"/>
      <c r="P422" s="90"/>
      <c r="Q422" s="78"/>
      <c r="R422" s="89"/>
      <c r="S422" s="88"/>
      <c r="T422" s="78"/>
      <c r="U422" s="89"/>
      <c r="V422" s="88"/>
      <c r="W422" s="77"/>
      <c r="X422" s="89"/>
      <c r="AA422" s="229"/>
      <c r="AB422" s="229"/>
      <c r="AC422" s="229"/>
    </row>
    <row r="423" spans="2:29" s="79" customFormat="1" x14ac:dyDescent="0.25">
      <c r="B423" s="77"/>
      <c r="C423" s="88"/>
      <c r="D423" s="77"/>
      <c r="E423" s="89"/>
      <c r="F423" s="90"/>
      <c r="G423" s="78"/>
      <c r="H423" s="89"/>
      <c r="I423" s="88"/>
      <c r="J423" s="78"/>
      <c r="K423" s="89"/>
      <c r="L423" s="88"/>
      <c r="N423" s="89"/>
      <c r="P423" s="90"/>
      <c r="Q423" s="78"/>
      <c r="R423" s="89"/>
      <c r="S423" s="88"/>
      <c r="T423" s="78"/>
      <c r="U423" s="89"/>
      <c r="V423" s="88"/>
      <c r="W423" s="77"/>
      <c r="X423" s="89"/>
      <c r="AA423" s="229"/>
      <c r="AB423" s="229"/>
      <c r="AC423" s="229"/>
    </row>
    <row r="424" spans="2:29" s="79" customFormat="1" x14ac:dyDescent="0.25">
      <c r="B424" s="77"/>
      <c r="C424" s="88"/>
      <c r="D424" s="77"/>
      <c r="E424" s="89"/>
      <c r="F424" s="90"/>
      <c r="G424" s="78"/>
      <c r="H424" s="89"/>
      <c r="I424" s="88"/>
      <c r="J424" s="78"/>
      <c r="K424" s="89"/>
      <c r="L424" s="88"/>
      <c r="N424" s="89"/>
      <c r="P424" s="90"/>
      <c r="Q424" s="78"/>
      <c r="R424" s="89"/>
      <c r="S424" s="88"/>
      <c r="T424" s="78"/>
      <c r="U424" s="89"/>
      <c r="V424" s="88"/>
      <c r="W424" s="77"/>
      <c r="X424" s="89"/>
      <c r="AA424" s="229"/>
      <c r="AB424" s="229"/>
      <c r="AC424" s="229"/>
    </row>
    <row r="425" spans="2:29" s="79" customFormat="1" x14ac:dyDescent="0.25">
      <c r="B425" s="77"/>
      <c r="C425" s="88"/>
      <c r="D425" s="77"/>
      <c r="E425" s="89"/>
      <c r="F425" s="90"/>
      <c r="G425" s="78"/>
      <c r="H425" s="89"/>
      <c r="I425" s="88"/>
      <c r="J425" s="78"/>
      <c r="K425" s="89"/>
      <c r="L425" s="88"/>
      <c r="N425" s="89"/>
      <c r="P425" s="90"/>
      <c r="Q425" s="78"/>
      <c r="R425" s="89"/>
      <c r="S425" s="88"/>
      <c r="T425" s="78"/>
      <c r="U425" s="89"/>
      <c r="V425" s="88"/>
      <c r="W425" s="77"/>
      <c r="X425" s="89"/>
      <c r="AA425" s="229"/>
      <c r="AB425" s="229"/>
      <c r="AC425" s="229"/>
    </row>
    <row r="426" spans="2:29" s="79" customFormat="1" x14ac:dyDescent="0.25">
      <c r="B426" s="77"/>
      <c r="C426" s="88"/>
      <c r="D426" s="77"/>
      <c r="E426" s="89"/>
      <c r="F426" s="90"/>
      <c r="G426" s="78"/>
      <c r="H426" s="89"/>
      <c r="I426" s="88"/>
      <c r="J426" s="78"/>
      <c r="K426" s="89"/>
      <c r="L426" s="88"/>
      <c r="N426" s="89"/>
      <c r="P426" s="90"/>
      <c r="Q426" s="78"/>
      <c r="R426" s="89"/>
      <c r="S426" s="88"/>
      <c r="T426" s="78"/>
      <c r="U426" s="89"/>
      <c r="V426" s="88"/>
      <c r="W426" s="77"/>
      <c r="X426" s="89"/>
      <c r="AA426" s="229"/>
      <c r="AB426" s="229"/>
      <c r="AC426" s="229"/>
    </row>
    <row r="427" spans="2:29" s="79" customFormat="1" x14ac:dyDescent="0.25">
      <c r="B427" s="77"/>
      <c r="C427" s="88"/>
      <c r="D427" s="77"/>
      <c r="E427" s="89"/>
      <c r="F427" s="90"/>
      <c r="G427" s="78"/>
      <c r="H427" s="89"/>
      <c r="I427" s="88"/>
      <c r="J427" s="78"/>
      <c r="K427" s="89"/>
      <c r="L427" s="88"/>
      <c r="N427" s="89"/>
      <c r="P427" s="90"/>
      <c r="Q427" s="78"/>
      <c r="R427" s="89"/>
      <c r="S427" s="88"/>
      <c r="T427" s="78"/>
      <c r="U427" s="89"/>
      <c r="V427" s="88"/>
      <c r="W427" s="77"/>
      <c r="X427" s="89"/>
      <c r="AA427" s="229"/>
      <c r="AB427" s="229"/>
      <c r="AC427" s="229"/>
    </row>
    <row r="428" spans="2:29" s="79" customFormat="1" x14ac:dyDescent="0.25">
      <c r="B428" s="77"/>
      <c r="C428" s="88"/>
      <c r="D428" s="77"/>
      <c r="E428" s="89"/>
      <c r="F428" s="90"/>
      <c r="G428" s="78"/>
      <c r="H428" s="89"/>
      <c r="I428" s="88"/>
      <c r="J428" s="78"/>
      <c r="K428" s="89"/>
      <c r="L428" s="88"/>
      <c r="N428" s="89"/>
      <c r="P428" s="90"/>
      <c r="Q428" s="78"/>
      <c r="R428" s="89"/>
      <c r="S428" s="88"/>
      <c r="T428" s="78"/>
      <c r="U428" s="89"/>
      <c r="V428" s="88"/>
      <c r="W428" s="77"/>
      <c r="X428" s="89"/>
      <c r="AA428" s="229"/>
      <c r="AB428" s="229"/>
      <c r="AC428" s="229"/>
    </row>
    <row r="429" spans="2:29" s="79" customFormat="1" x14ac:dyDescent="0.25">
      <c r="B429" s="77"/>
      <c r="C429" s="88"/>
      <c r="D429" s="77"/>
      <c r="E429" s="89"/>
      <c r="F429" s="90"/>
      <c r="G429" s="78"/>
      <c r="H429" s="89"/>
      <c r="I429" s="88"/>
      <c r="J429" s="78"/>
      <c r="K429" s="89"/>
      <c r="L429" s="88"/>
      <c r="N429" s="89"/>
      <c r="P429" s="90"/>
      <c r="Q429" s="78"/>
      <c r="R429" s="89"/>
      <c r="S429" s="88"/>
      <c r="T429" s="78"/>
      <c r="U429" s="89"/>
      <c r="V429" s="88"/>
      <c r="W429" s="77"/>
      <c r="X429" s="89"/>
      <c r="AA429" s="229"/>
      <c r="AB429" s="229"/>
      <c r="AC429" s="229"/>
    </row>
    <row r="430" spans="2:29" s="79" customFormat="1" x14ac:dyDescent="0.25">
      <c r="B430" s="77"/>
      <c r="C430" s="88"/>
      <c r="D430" s="77"/>
      <c r="E430" s="89"/>
      <c r="F430" s="90"/>
      <c r="G430" s="78"/>
      <c r="H430" s="89"/>
      <c r="I430" s="88"/>
      <c r="J430" s="78"/>
      <c r="K430" s="89"/>
      <c r="L430" s="88"/>
      <c r="N430" s="89"/>
      <c r="P430" s="90"/>
      <c r="Q430" s="78"/>
      <c r="R430" s="89"/>
      <c r="S430" s="88"/>
      <c r="T430" s="78"/>
      <c r="U430" s="89"/>
      <c r="V430" s="88"/>
      <c r="W430" s="77"/>
      <c r="X430" s="89"/>
      <c r="AA430" s="229"/>
      <c r="AB430" s="229"/>
      <c r="AC430" s="229"/>
    </row>
    <row r="431" spans="2:29" s="79" customFormat="1" x14ac:dyDescent="0.25">
      <c r="B431" s="77"/>
      <c r="C431" s="88"/>
      <c r="D431" s="77"/>
      <c r="E431" s="89"/>
      <c r="F431" s="90"/>
      <c r="G431" s="78"/>
      <c r="H431" s="89"/>
      <c r="I431" s="88"/>
      <c r="J431" s="78"/>
      <c r="K431" s="89"/>
      <c r="L431" s="88"/>
      <c r="N431" s="89"/>
      <c r="P431" s="90"/>
      <c r="Q431" s="78"/>
      <c r="R431" s="89"/>
      <c r="S431" s="88"/>
      <c r="T431" s="78"/>
      <c r="U431" s="89"/>
      <c r="V431" s="88"/>
      <c r="W431" s="77"/>
      <c r="X431" s="89"/>
      <c r="AA431" s="229"/>
      <c r="AB431" s="229"/>
      <c r="AC431" s="229"/>
    </row>
    <row r="432" spans="2:29" s="79" customFormat="1" x14ac:dyDescent="0.25">
      <c r="B432" s="77"/>
      <c r="C432" s="88"/>
      <c r="D432" s="77"/>
      <c r="E432" s="89"/>
      <c r="F432" s="90"/>
      <c r="G432" s="78"/>
      <c r="H432" s="89"/>
      <c r="I432" s="88"/>
      <c r="J432" s="78"/>
      <c r="K432" s="89"/>
      <c r="L432" s="88"/>
      <c r="N432" s="89"/>
      <c r="P432" s="90"/>
      <c r="Q432" s="78"/>
      <c r="R432" s="89"/>
      <c r="S432" s="88"/>
      <c r="T432" s="78"/>
      <c r="U432" s="89"/>
      <c r="V432" s="88"/>
      <c r="W432" s="77"/>
      <c r="X432" s="89"/>
      <c r="AA432" s="229"/>
      <c r="AB432" s="229"/>
      <c r="AC432" s="229"/>
    </row>
    <row r="433" spans="2:29" s="79" customFormat="1" x14ac:dyDescent="0.25">
      <c r="B433" s="77"/>
      <c r="C433" s="88"/>
      <c r="D433" s="77"/>
      <c r="E433" s="89"/>
      <c r="F433" s="90"/>
      <c r="G433" s="78"/>
      <c r="H433" s="89"/>
      <c r="I433" s="88"/>
      <c r="J433" s="78"/>
      <c r="K433" s="89"/>
      <c r="L433" s="88"/>
      <c r="N433" s="89"/>
      <c r="P433" s="90"/>
      <c r="Q433" s="78"/>
      <c r="R433" s="89"/>
      <c r="S433" s="88"/>
      <c r="T433" s="78"/>
      <c r="U433" s="89"/>
      <c r="V433" s="88"/>
      <c r="W433" s="77"/>
      <c r="X433" s="89"/>
      <c r="AA433" s="229"/>
      <c r="AB433" s="229"/>
      <c r="AC433" s="229"/>
    </row>
    <row r="434" spans="2:29" s="79" customFormat="1" x14ac:dyDescent="0.25">
      <c r="B434" s="77"/>
      <c r="C434" s="88"/>
      <c r="D434" s="77"/>
      <c r="E434" s="89"/>
      <c r="F434" s="90"/>
      <c r="G434" s="78"/>
      <c r="H434" s="89"/>
      <c r="I434" s="88"/>
      <c r="J434" s="78"/>
      <c r="K434" s="89"/>
      <c r="L434" s="88"/>
      <c r="N434" s="89"/>
      <c r="P434" s="90"/>
      <c r="Q434" s="78"/>
      <c r="R434" s="89"/>
      <c r="S434" s="88"/>
      <c r="T434" s="78"/>
      <c r="U434" s="89"/>
      <c r="V434" s="88"/>
      <c r="W434" s="77"/>
      <c r="X434" s="89"/>
      <c r="AA434" s="229"/>
      <c r="AB434" s="229"/>
      <c r="AC434" s="229"/>
    </row>
    <row r="435" spans="2:29" s="79" customFormat="1" x14ac:dyDescent="0.25">
      <c r="B435" s="77"/>
      <c r="C435" s="88"/>
      <c r="D435" s="77"/>
      <c r="E435" s="89"/>
      <c r="F435" s="90"/>
      <c r="G435" s="78"/>
      <c r="H435" s="89"/>
      <c r="I435" s="88"/>
      <c r="J435" s="78"/>
      <c r="K435" s="89"/>
      <c r="L435" s="88"/>
      <c r="N435" s="89"/>
      <c r="P435" s="90"/>
      <c r="Q435" s="78"/>
      <c r="R435" s="89"/>
      <c r="S435" s="88"/>
      <c r="T435" s="78"/>
      <c r="U435" s="89"/>
      <c r="V435" s="88"/>
      <c r="W435" s="77"/>
      <c r="X435" s="89"/>
      <c r="AA435" s="229"/>
      <c r="AB435" s="229"/>
      <c r="AC435" s="229"/>
    </row>
    <row r="436" spans="2:29" s="79" customFormat="1" x14ac:dyDescent="0.25">
      <c r="B436" s="77"/>
      <c r="C436" s="88"/>
      <c r="D436" s="77"/>
      <c r="E436" s="89"/>
      <c r="F436" s="90"/>
      <c r="G436" s="78"/>
      <c r="H436" s="89"/>
      <c r="I436" s="88"/>
      <c r="J436" s="78"/>
      <c r="K436" s="89"/>
      <c r="L436" s="88"/>
      <c r="N436" s="89"/>
      <c r="P436" s="90"/>
      <c r="Q436" s="78"/>
      <c r="R436" s="89"/>
      <c r="S436" s="88"/>
      <c r="T436" s="78"/>
      <c r="U436" s="89"/>
      <c r="V436" s="88"/>
      <c r="W436" s="77"/>
      <c r="X436" s="89"/>
      <c r="AA436" s="229"/>
      <c r="AB436" s="229"/>
      <c r="AC436" s="229"/>
    </row>
    <row r="437" spans="2:29" s="79" customFormat="1" x14ac:dyDescent="0.25">
      <c r="B437" s="77"/>
      <c r="C437" s="88"/>
      <c r="D437" s="77"/>
      <c r="E437" s="89"/>
      <c r="F437" s="90"/>
      <c r="G437" s="78"/>
      <c r="H437" s="89"/>
      <c r="I437" s="88"/>
      <c r="J437" s="78"/>
      <c r="K437" s="89"/>
      <c r="L437" s="88"/>
      <c r="N437" s="89"/>
      <c r="P437" s="90"/>
      <c r="Q437" s="78"/>
      <c r="R437" s="89"/>
      <c r="S437" s="88"/>
      <c r="T437" s="78"/>
      <c r="U437" s="89"/>
      <c r="V437" s="88"/>
      <c r="W437" s="77"/>
      <c r="X437" s="89"/>
      <c r="AA437" s="229"/>
      <c r="AB437" s="229"/>
      <c r="AC437" s="229"/>
    </row>
    <row r="438" spans="2:29" s="79" customFormat="1" x14ac:dyDescent="0.25">
      <c r="B438" s="77"/>
      <c r="C438" s="88"/>
      <c r="D438" s="77"/>
      <c r="E438" s="89"/>
      <c r="F438" s="90"/>
      <c r="G438" s="78"/>
      <c r="H438" s="89"/>
      <c r="I438" s="88"/>
      <c r="J438" s="78"/>
      <c r="K438" s="89"/>
      <c r="L438" s="88"/>
      <c r="N438" s="89"/>
      <c r="P438" s="90"/>
      <c r="Q438" s="78"/>
      <c r="R438" s="89"/>
      <c r="S438" s="88"/>
      <c r="T438" s="78"/>
      <c r="U438" s="89"/>
      <c r="V438" s="88"/>
      <c r="W438" s="77"/>
      <c r="X438" s="89"/>
      <c r="AA438" s="229"/>
      <c r="AB438" s="229"/>
      <c r="AC438" s="229"/>
    </row>
    <row r="439" spans="2:29" s="79" customFormat="1" x14ac:dyDescent="0.25">
      <c r="B439" s="77"/>
      <c r="C439" s="88"/>
      <c r="D439" s="77"/>
      <c r="E439" s="89"/>
      <c r="F439" s="90"/>
      <c r="G439" s="78"/>
      <c r="H439" s="89"/>
      <c r="I439" s="88"/>
      <c r="J439" s="78"/>
      <c r="K439" s="89"/>
      <c r="L439" s="88"/>
      <c r="N439" s="89"/>
      <c r="P439" s="90"/>
      <c r="Q439" s="78"/>
      <c r="R439" s="89"/>
      <c r="S439" s="88"/>
      <c r="T439" s="78"/>
      <c r="U439" s="89"/>
      <c r="V439" s="88"/>
      <c r="W439" s="77"/>
      <c r="X439" s="89"/>
      <c r="AA439" s="229"/>
      <c r="AB439" s="229"/>
      <c r="AC439" s="229"/>
    </row>
    <row r="440" spans="2:29" s="79" customFormat="1" x14ac:dyDescent="0.25">
      <c r="B440" s="77"/>
      <c r="C440" s="88"/>
      <c r="D440" s="77"/>
      <c r="E440" s="89"/>
      <c r="F440" s="90"/>
      <c r="G440" s="78"/>
      <c r="H440" s="89"/>
      <c r="I440" s="88"/>
      <c r="J440" s="78"/>
      <c r="K440" s="89"/>
      <c r="L440" s="88"/>
      <c r="N440" s="89"/>
      <c r="P440" s="90"/>
      <c r="Q440" s="78"/>
      <c r="R440" s="89"/>
      <c r="S440" s="88"/>
      <c r="T440" s="78"/>
      <c r="U440" s="89"/>
      <c r="V440" s="88"/>
      <c r="W440" s="77"/>
      <c r="X440" s="89"/>
      <c r="AA440" s="229"/>
      <c r="AB440" s="229"/>
      <c r="AC440" s="229"/>
    </row>
    <row r="441" spans="2:29" s="79" customFormat="1" x14ac:dyDescent="0.25">
      <c r="B441" s="77"/>
      <c r="C441" s="88"/>
      <c r="D441" s="77"/>
      <c r="E441" s="89"/>
      <c r="F441" s="90"/>
      <c r="G441" s="78"/>
      <c r="H441" s="89"/>
      <c r="I441" s="88"/>
      <c r="J441" s="78"/>
      <c r="K441" s="89"/>
      <c r="L441" s="88"/>
      <c r="N441" s="89"/>
      <c r="P441" s="90"/>
      <c r="Q441" s="78"/>
      <c r="R441" s="89"/>
      <c r="S441" s="88"/>
      <c r="T441" s="78"/>
      <c r="U441" s="89"/>
      <c r="V441" s="88"/>
      <c r="W441" s="77"/>
      <c r="X441" s="89"/>
      <c r="AA441" s="229"/>
      <c r="AB441" s="229"/>
      <c r="AC441" s="229"/>
    </row>
    <row r="442" spans="2:29" s="79" customFormat="1" x14ac:dyDescent="0.25">
      <c r="B442" s="77"/>
      <c r="C442" s="88"/>
      <c r="D442" s="77"/>
      <c r="E442" s="89"/>
      <c r="F442" s="90"/>
      <c r="G442" s="78"/>
      <c r="H442" s="89"/>
      <c r="I442" s="88"/>
      <c r="J442" s="78"/>
      <c r="K442" s="89"/>
      <c r="L442" s="88"/>
      <c r="N442" s="89"/>
      <c r="P442" s="90"/>
      <c r="Q442" s="78"/>
      <c r="R442" s="89"/>
      <c r="S442" s="88"/>
      <c r="T442" s="78"/>
      <c r="U442" s="89"/>
      <c r="V442" s="88"/>
      <c r="W442" s="77"/>
      <c r="X442" s="89"/>
      <c r="AA442" s="229"/>
      <c r="AB442" s="229"/>
      <c r="AC442" s="229"/>
    </row>
    <row r="443" spans="2:29" s="79" customFormat="1" x14ac:dyDescent="0.25">
      <c r="B443" s="77"/>
      <c r="C443" s="88"/>
      <c r="D443" s="77"/>
      <c r="E443" s="89"/>
      <c r="F443" s="90"/>
      <c r="G443" s="78"/>
      <c r="H443" s="89"/>
      <c r="I443" s="88"/>
      <c r="J443" s="78"/>
      <c r="K443" s="89"/>
      <c r="L443" s="88"/>
      <c r="N443" s="89"/>
      <c r="P443" s="90"/>
      <c r="Q443" s="78"/>
      <c r="R443" s="89"/>
      <c r="S443" s="88"/>
      <c r="T443" s="78"/>
      <c r="U443" s="89"/>
      <c r="V443" s="88"/>
      <c r="W443" s="77"/>
      <c r="X443" s="89"/>
      <c r="AA443" s="229"/>
      <c r="AB443" s="229"/>
      <c r="AC443" s="229"/>
    </row>
    <row r="444" spans="2:29" s="79" customFormat="1" x14ac:dyDescent="0.25">
      <c r="B444" s="77"/>
      <c r="C444" s="88"/>
      <c r="D444" s="77"/>
      <c r="E444" s="89"/>
      <c r="F444" s="90"/>
      <c r="G444" s="78"/>
      <c r="H444" s="89"/>
      <c r="I444" s="88"/>
      <c r="J444" s="78"/>
      <c r="K444" s="89"/>
      <c r="L444" s="88"/>
      <c r="N444" s="89"/>
      <c r="P444" s="90"/>
      <c r="Q444" s="78"/>
      <c r="R444" s="89"/>
      <c r="S444" s="88"/>
      <c r="T444" s="78"/>
      <c r="U444" s="89"/>
      <c r="V444" s="88"/>
      <c r="W444" s="77"/>
      <c r="X444" s="89"/>
      <c r="AA444" s="229"/>
      <c r="AB444" s="229"/>
      <c r="AC444" s="229"/>
    </row>
    <row r="445" spans="2:29" s="79" customFormat="1" x14ac:dyDescent="0.25">
      <c r="B445" s="77"/>
      <c r="C445" s="88"/>
      <c r="D445" s="77"/>
      <c r="E445" s="89"/>
      <c r="F445" s="90"/>
      <c r="G445" s="78"/>
      <c r="H445" s="89"/>
      <c r="I445" s="88"/>
      <c r="J445" s="78"/>
      <c r="K445" s="89"/>
      <c r="L445" s="88"/>
      <c r="N445" s="89"/>
      <c r="P445" s="90"/>
      <c r="Q445" s="78"/>
      <c r="R445" s="89"/>
      <c r="S445" s="88"/>
      <c r="T445" s="78"/>
      <c r="U445" s="89"/>
      <c r="V445" s="88"/>
      <c r="W445" s="77"/>
      <c r="X445" s="89"/>
      <c r="AA445" s="229"/>
      <c r="AB445" s="229"/>
      <c r="AC445" s="229"/>
    </row>
    <row r="446" spans="2:29" s="79" customFormat="1" x14ac:dyDescent="0.25">
      <c r="B446" s="77"/>
      <c r="C446" s="88"/>
      <c r="D446" s="77"/>
      <c r="E446" s="89"/>
      <c r="F446" s="90"/>
      <c r="G446" s="78"/>
      <c r="H446" s="89"/>
      <c r="I446" s="88"/>
      <c r="J446" s="78"/>
      <c r="K446" s="89"/>
      <c r="L446" s="88"/>
      <c r="N446" s="89"/>
      <c r="P446" s="90"/>
      <c r="Q446" s="78"/>
      <c r="R446" s="89"/>
      <c r="S446" s="88"/>
      <c r="T446" s="78"/>
      <c r="U446" s="89"/>
      <c r="V446" s="88"/>
      <c r="W446" s="77"/>
      <c r="X446" s="89"/>
      <c r="AA446" s="229"/>
      <c r="AB446" s="229"/>
      <c r="AC446" s="229"/>
    </row>
    <row r="447" spans="2:29" s="79" customFormat="1" x14ac:dyDescent="0.25">
      <c r="B447" s="77"/>
      <c r="C447" s="88"/>
      <c r="D447" s="77"/>
      <c r="E447" s="89"/>
      <c r="F447" s="90"/>
      <c r="G447" s="78"/>
      <c r="H447" s="89"/>
      <c r="I447" s="88"/>
      <c r="J447" s="78"/>
      <c r="K447" s="89"/>
      <c r="L447" s="88"/>
      <c r="N447" s="89"/>
      <c r="P447" s="90"/>
      <c r="Q447" s="78"/>
      <c r="R447" s="89"/>
      <c r="S447" s="88"/>
      <c r="T447" s="78"/>
      <c r="U447" s="89"/>
      <c r="V447" s="88"/>
      <c r="W447" s="77"/>
      <c r="X447" s="89"/>
      <c r="AA447" s="229"/>
      <c r="AB447" s="229"/>
      <c r="AC447" s="229"/>
    </row>
    <row r="448" spans="2:29" s="79" customFormat="1" x14ac:dyDescent="0.25">
      <c r="B448" s="77"/>
      <c r="C448" s="88"/>
      <c r="D448" s="77"/>
      <c r="E448" s="89"/>
      <c r="F448" s="90"/>
      <c r="G448" s="78"/>
      <c r="H448" s="89"/>
      <c r="I448" s="88"/>
      <c r="J448" s="78"/>
      <c r="K448" s="89"/>
      <c r="L448" s="88"/>
      <c r="N448" s="89"/>
      <c r="P448" s="90"/>
      <c r="Q448" s="78"/>
      <c r="R448" s="89"/>
      <c r="S448" s="88"/>
      <c r="T448" s="78"/>
      <c r="U448" s="89"/>
      <c r="V448" s="88"/>
      <c r="W448" s="77"/>
      <c r="X448" s="89"/>
      <c r="AA448" s="229"/>
      <c r="AB448" s="229"/>
      <c r="AC448" s="229"/>
    </row>
    <row r="449" spans="2:29" s="79" customFormat="1" x14ac:dyDescent="0.25">
      <c r="B449" s="77"/>
      <c r="C449" s="88"/>
      <c r="D449" s="77"/>
      <c r="E449" s="89"/>
      <c r="F449" s="90"/>
      <c r="G449" s="78"/>
      <c r="H449" s="89"/>
      <c r="I449" s="88"/>
      <c r="J449" s="78"/>
      <c r="K449" s="89"/>
      <c r="L449" s="88"/>
      <c r="N449" s="89"/>
      <c r="P449" s="90"/>
      <c r="Q449" s="78"/>
      <c r="R449" s="89"/>
      <c r="S449" s="88"/>
      <c r="T449" s="78"/>
      <c r="U449" s="89"/>
      <c r="V449" s="88"/>
      <c r="W449" s="77"/>
      <c r="X449" s="89"/>
      <c r="AA449" s="229"/>
      <c r="AB449" s="229"/>
      <c r="AC449" s="229"/>
    </row>
    <row r="450" spans="2:29" s="79" customFormat="1" x14ac:dyDescent="0.25">
      <c r="B450" s="77"/>
      <c r="C450" s="88"/>
      <c r="D450" s="77"/>
      <c r="E450" s="89"/>
      <c r="F450" s="90"/>
      <c r="G450" s="78"/>
      <c r="H450" s="89"/>
      <c r="I450" s="88"/>
      <c r="J450" s="78"/>
      <c r="K450" s="89"/>
      <c r="L450" s="88"/>
      <c r="N450" s="89"/>
      <c r="P450" s="90"/>
      <c r="Q450" s="78"/>
      <c r="R450" s="89"/>
      <c r="S450" s="88"/>
      <c r="T450" s="78"/>
      <c r="U450" s="89"/>
      <c r="V450" s="88"/>
      <c r="W450" s="77"/>
      <c r="X450" s="89"/>
      <c r="AA450" s="229"/>
      <c r="AB450" s="229"/>
      <c r="AC450" s="229"/>
    </row>
    <row r="451" spans="2:29" s="79" customFormat="1" x14ac:dyDescent="0.25">
      <c r="B451" s="77"/>
      <c r="C451" s="88"/>
      <c r="D451" s="77"/>
      <c r="E451" s="89"/>
      <c r="F451" s="90"/>
      <c r="G451" s="78"/>
      <c r="H451" s="89"/>
      <c r="I451" s="88"/>
      <c r="J451" s="78"/>
      <c r="K451" s="89"/>
      <c r="L451" s="88"/>
      <c r="N451" s="89"/>
      <c r="P451" s="90"/>
      <c r="Q451" s="78"/>
      <c r="R451" s="89"/>
      <c r="S451" s="88"/>
      <c r="T451" s="78"/>
      <c r="U451" s="89"/>
      <c r="V451" s="88"/>
      <c r="W451" s="77"/>
      <c r="X451" s="89"/>
      <c r="AA451" s="229"/>
      <c r="AB451" s="229"/>
      <c r="AC451" s="229"/>
    </row>
    <row r="452" spans="2:29" s="79" customFormat="1" x14ac:dyDescent="0.25">
      <c r="B452" s="77"/>
      <c r="C452" s="88"/>
      <c r="D452" s="77"/>
      <c r="E452" s="89"/>
      <c r="F452" s="90"/>
      <c r="G452" s="78"/>
      <c r="H452" s="89"/>
      <c r="I452" s="88"/>
      <c r="J452" s="78"/>
      <c r="K452" s="89"/>
      <c r="L452" s="88"/>
      <c r="N452" s="89"/>
      <c r="P452" s="90"/>
      <c r="Q452" s="78"/>
      <c r="R452" s="89"/>
      <c r="S452" s="88"/>
      <c r="T452" s="78"/>
      <c r="U452" s="89"/>
      <c r="V452" s="88"/>
      <c r="W452" s="77"/>
      <c r="X452" s="89"/>
      <c r="AA452" s="229"/>
      <c r="AB452" s="229"/>
      <c r="AC452" s="229"/>
    </row>
    <row r="453" spans="2:29" s="79" customFormat="1" x14ac:dyDescent="0.25">
      <c r="B453" s="77"/>
      <c r="C453" s="88"/>
      <c r="D453" s="77"/>
      <c r="E453" s="89"/>
      <c r="F453" s="90"/>
      <c r="G453" s="78"/>
      <c r="H453" s="89"/>
      <c r="I453" s="88"/>
      <c r="J453" s="78"/>
      <c r="K453" s="89"/>
      <c r="L453" s="88"/>
      <c r="N453" s="89"/>
      <c r="P453" s="90"/>
      <c r="Q453" s="78"/>
      <c r="R453" s="89"/>
      <c r="S453" s="88"/>
      <c r="T453" s="78"/>
      <c r="U453" s="89"/>
      <c r="V453" s="88"/>
      <c r="W453" s="77"/>
      <c r="X453" s="89"/>
      <c r="AA453" s="229"/>
      <c r="AB453" s="229"/>
      <c r="AC453" s="229"/>
    </row>
    <row r="454" spans="2:29" s="79" customFormat="1" x14ac:dyDescent="0.25">
      <c r="B454" s="77"/>
      <c r="C454" s="88"/>
      <c r="D454" s="77"/>
      <c r="E454" s="89"/>
      <c r="F454" s="90"/>
      <c r="G454" s="78"/>
      <c r="H454" s="89"/>
      <c r="I454" s="88"/>
      <c r="J454" s="78"/>
      <c r="K454" s="89"/>
      <c r="L454" s="88"/>
      <c r="N454" s="89"/>
      <c r="P454" s="90"/>
      <c r="Q454" s="78"/>
      <c r="R454" s="89"/>
      <c r="S454" s="88"/>
      <c r="T454" s="78"/>
      <c r="U454" s="89"/>
      <c r="V454" s="88"/>
      <c r="W454" s="77"/>
      <c r="X454" s="89"/>
      <c r="AA454" s="229"/>
      <c r="AB454" s="229"/>
      <c r="AC454" s="229"/>
    </row>
    <row r="455" spans="2:29" s="79" customFormat="1" x14ac:dyDescent="0.25">
      <c r="B455" s="77"/>
      <c r="C455" s="88"/>
      <c r="D455" s="77"/>
      <c r="E455" s="89"/>
      <c r="F455" s="90"/>
      <c r="G455" s="78"/>
      <c r="H455" s="89"/>
      <c r="I455" s="88"/>
      <c r="J455" s="78"/>
      <c r="K455" s="89"/>
      <c r="L455" s="88"/>
      <c r="N455" s="89"/>
      <c r="P455" s="90"/>
      <c r="Q455" s="78"/>
      <c r="R455" s="89"/>
      <c r="S455" s="88"/>
      <c r="T455" s="78"/>
      <c r="U455" s="89"/>
      <c r="V455" s="88"/>
      <c r="W455" s="77"/>
      <c r="X455" s="89"/>
      <c r="AA455" s="229"/>
      <c r="AB455" s="229"/>
      <c r="AC455" s="229"/>
    </row>
    <row r="456" spans="2:29" s="79" customFormat="1" x14ac:dyDescent="0.25">
      <c r="B456" s="77"/>
      <c r="C456" s="88"/>
      <c r="D456" s="77"/>
      <c r="E456" s="89"/>
      <c r="F456" s="90"/>
      <c r="G456" s="78"/>
      <c r="H456" s="89"/>
      <c r="I456" s="88"/>
      <c r="J456" s="78"/>
      <c r="K456" s="89"/>
      <c r="L456" s="88"/>
      <c r="N456" s="89"/>
      <c r="P456" s="90"/>
      <c r="Q456" s="78"/>
      <c r="R456" s="89"/>
      <c r="S456" s="88"/>
      <c r="T456" s="78"/>
      <c r="U456" s="89"/>
      <c r="V456" s="88"/>
      <c r="W456" s="77"/>
      <c r="X456" s="89"/>
      <c r="AA456" s="229"/>
      <c r="AB456" s="229"/>
      <c r="AC456" s="229"/>
    </row>
    <row r="457" spans="2:29" s="79" customFormat="1" x14ac:dyDescent="0.25">
      <c r="B457" s="77"/>
      <c r="C457" s="88"/>
      <c r="D457" s="77"/>
      <c r="E457" s="89"/>
      <c r="F457" s="90"/>
      <c r="G457" s="78"/>
      <c r="H457" s="89"/>
      <c r="I457" s="88"/>
      <c r="J457" s="78"/>
      <c r="K457" s="89"/>
      <c r="L457" s="88"/>
      <c r="N457" s="89"/>
      <c r="P457" s="90"/>
      <c r="Q457" s="78"/>
      <c r="R457" s="89"/>
      <c r="S457" s="88"/>
      <c r="T457" s="78"/>
      <c r="U457" s="89"/>
      <c r="V457" s="88"/>
      <c r="W457" s="77"/>
      <c r="X457" s="89"/>
      <c r="AA457" s="229"/>
      <c r="AB457" s="229"/>
      <c r="AC457" s="229"/>
    </row>
    <row r="458" spans="2:29" s="79" customFormat="1" x14ac:dyDescent="0.25">
      <c r="B458" s="77"/>
      <c r="C458" s="88"/>
      <c r="D458" s="77"/>
      <c r="E458" s="89"/>
      <c r="F458" s="90"/>
      <c r="G458" s="78"/>
      <c r="H458" s="89"/>
      <c r="I458" s="88"/>
      <c r="J458" s="78"/>
      <c r="K458" s="89"/>
      <c r="L458" s="88"/>
      <c r="N458" s="89"/>
      <c r="P458" s="90"/>
      <c r="Q458" s="78"/>
      <c r="R458" s="89"/>
      <c r="S458" s="88"/>
      <c r="T458" s="78"/>
      <c r="U458" s="89"/>
      <c r="V458" s="88"/>
      <c r="W458" s="77"/>
      <c r="X458" s="89"/>
      <c r="AA458" s="229"/>
      <c r="AB458" s="229"/>
      <c r="AC458" s="229"/>
    </row>
    <row r="459" spans="2:29" s="79" customFormat="1" x14ac:dyDescent="0.25">
      <c r="B459" s="77"/>
      <c r="C459" s="88"/>
      <c r="D459" s="77"/>
      <c r="E459" s="89"/>
      <c r="F459" s="90"/>
      <c r="G459" s="78"/>
      <c r="H459" s="89"/>
      <c r="I459" s="88"/>
      <c r="J459" s="78"/>
      <c r="K459" s="89"/>
      <c r="L459" s="88"/>
      <c r="N459" s="89"/>
      <c r="P459" s="90"/>
      <c r="Q459" s="78"/>
      <c r="R459" s="89"/>
      <c r="S459" s="88"/>
      <c r="T459" s="78"/>
      <c r="U459" s="89"/>
      <c r="V459" s="88"/>
      <c r="W459" s="77"/>
      <c r="X459" s="89"/>
      <c r="AA459" s="229"/>
      <c r="AB459" s="229"/>
      <c r="AC459" s="229"/>
    </row>
    <row r="460" spans="2:29" s="79" customFormat="1" x14ac:dyDescent="0.25">
      <c r="B460" s="77"/>
      <c r="C460" s="88"/>
      <c r="D460" s="77"/>
      <c r="E460" s="89"/>
      <c r="F460" s="90"/>
      <c r="G460" s="78"/>
      <c r="H460" s="89"/>
      <c r="I460" s="88"/>
      <c r="J460" s="78"/>
      <c r="K460" s="89"/>
      <c r="L460" s="88"/>
      <c r="N460" s="89"/>
      <c r="P460" s="90"/>
      <c r="Q460" s="78"/>
      <c r="R460" s="89"/>
      <c r="S460" s="88"/>
      <c r="T460" s="78"/>
      <c r="U460" s="89"/>
      <c r="V460" s="88"/>
      <c r="W460" s="77"/>
      <c r="X460" s="89"/>
      <c r="AA460" s="229"/>
      <c r="AB460" s="229"/>
      <c r="AC460" s="229"/>
    </row>
    <row r="461" spans="2:29" s="79" customFormat="1" x14ac:dyDescent="0.25">
      <c r="B461" s="77"/>
      <c r="C461" s="88"/>
      <c r="D461" s="77"/>
      <c r="E461" s="89"/>
      <c r="F461" s="90"/>
      <c r="G461" s="78"/>
      <c r="H461" s="89"/>
      <c r="I461" s="88"/>
      <c r="J461" s="78"/>
      <c r="K461" s="89"/>
      <c r="L461" s="88"/>
      <c r="N461" s="89"/>
      <c r="P461" s="90"/>
      <c r="Q461" s="78"/>
      <c r="R461" s="89"/>
      <c r="S461" s="88"/>
      <c r="T461" s="78"/>
      <c r="U461" s="89"/>
      <c r="V461" s="88"/>
      <c r="W461" s="77"/>
      <c r="X461" s="89"/>
      <c r="AA461" s="229"/>
      <c r="AB461" s="229"/>
      <c r="AC461" s="229"/>
    </row>
    <row r="462" spans="2:29" s="79" customFormat="1" x14ac:dyDescent="0.25">
      <c r="B462" s="77"/>
      <c r="C462" s="88"/>
      <c r="D462" s="77"/>
      <c r="E462" s="89"/>
      <c r="F462" s="90"/>
      <c r="G462" s="78"/>
      <c r="H462" s="89"/>
      <c r="I462" s="88"/>
      <c r="J462" s="78"/>
      <c r="K462" s="89"/>
      <c r="L462" s="88"/>
      <c r="N462" s="89"/>
      <c r="P462" s="90"/>
      <c r="Q462" s="78"/>
      <c r="R462" s="89"/>
      <c r="S462" s="88"/>
      <c r="T462" s="78"/>
      <c r="U462" s="89"/>
      <c r="V462" s="88"/>
      <c r="W462" s="77"/>
      <c r="X462" s="89"/>
      <c r="AA462" s="229"/>
      <c r="AB462" s="229"/>
      <c r="AC462" s="229"/>
    </row>
    <row r="463" spans="2:29" s="79" customFormat="1" x14ac:dyDescent="0.25">
      <c r="B463" s="77"/>
      <c r="C463" s="88"/>
      <c r="D463" s="77"/>
      <c r="E463" s="89"/>
      <c r="F463" s="90"/>
      <c r="G463" s="78"/>
      <c r="H463" s="89"/>
      <c r="I463" s="88"/>
      <c r="J463" s="78"/>
      <c r="K463" s="89"/>
      <c r="L463" s="88"/>
      <c r="N463" s="89"/>
      <c r="P463" s="90"/>
      <c r="Q463" s="78"/>
      <c r="R463" s="89"/>
      <c r="S463" s="88"/>
      <c r="T463" s="78"/>
      <c r="U463" s="89"/>
      <c r="V463" s="88"/>
      <c r="W463" s="77"/>
      <c r="X463" s="89"/>
      <c r="AA463" s="229"/>
      <c r="AB463" s="229"/>
      <c r="AC463" s="229"/>
    </row>
    <row r="464" spans="2:29" s="79" customFormat="1" x14ac:dyDescent="0.25">
      <c r="B464" s="77"/>
      <c r="C464" s="88"/>
      <c r="D464" s="77"/>
      <c r="E464" s="89"/>
      <c r="F464" s="90"/>
      <c r="G464" s="78"/>
      <c r="H464" s="89"/>
      <c r="I464" s="88"/>
      <c r="J464" s="78"/>
      <c r="K464" s="89"/>
      <c r="L464" s="88"/>
      <c r="N464" s="89"/>
      <c r="P464" s="90"/>
      <c r="Q464" s="78"/>
      <c r="R464" s="89"/>
      <c r="S464" s="88"/>
      <c r="T464" s="78"/>
      <c r="U464" s="89"/>
      <c r="V464" s="88"/>
      <c r="W464" s="77"/>
      <c r="X464" s="89"/>
      <c r="AA464" s="229"/>
      <c r="AB464" s="229"/>
      <c r="AC464" s="229"/>
    </row>
    <row r="465" spans="2:29" s="79" customFormat="1" x14ac:dyDescent="0.25">
      <c r="B465" s="77"/>
      <c r="C465" s="88"/>
      <c r="D465" s="77"/>
      <c r="E465" s="89"/>
      <c r="F465" s="90"/>
      <c r="G465" s="78"/>
      <c r="H465" s="89"/>
      <c r="I465" s="88"/>
      <c r="J465" s="78"/>
      <c r="K465" s="89"/>
      <c r="L465" s="88"/>
      <c r="N465" s="89"/>
      <c r="P465" s="90"/>
      <c r="Q465" s="78"/>
      <c r="R465" s="89"/>
      <c r="S465" s="88"/>
      <c r="T465" s="78"/>
      <c r="U465" s="89"/>
      <c r="V465" s="88"/>
      <c r="W465" s="77"/>
      <c r="X465" s="89"/>
      <c r="AA465" s="229"/>
      <c r="AB465" s="229"/>
      <c r="AC465" s="229"/>
    </row>
    <row r="466" spans="2:29" s="79" customFormat="1" x14ac:dyDescent="0.25">
      <c r="B466" s="77"/>
      <c r="C466" s="88"/>
      <c r="D466" s="77"/>
      <c r="E466" s="89"/>
      <c r="F466" s="90"/>
      <c r="G466" s="78"/>
      <c r="H466" s="89"/>
      <c r="I466" s="88"/>
      <c r="J466" s="78"/>
      <c r="K466" s="89"/>
      <c r="L466" s="88"/>
      <c r="N466" s="89"/>
      <c r="P466" s="90"/>
      <c r="Q466" s="78"/>
      <c r="R466" s="89"/>
      <c r="S466" s="88"/>
      <c r="T466" s="78"/>
      <c r="U466" s="89"/>
      <c r="V466" s="88"/>
      <c r="W466" s="77"/>
      <c r="X466" s="89"/>
      <c r="AA466" s="229"/>
      <c r="AB466" s="229"/>
      <c r="AC466" s="229"/>
    </row>
    <row r="467" spans="2:29" s="79" customFormat="1" x14ac:dyDescent="0.25">
      <c r="B467" s="77"/>
      <c r="C467" s="88"/>
      <c r="D467" s="77"/>
      <c r="E467" s="89"/>
      <c r="F467" s="90"/>
      <c r="G467" s="78"/>
      <c r="H467" s="89"/>
      <c r="I467" s="88"/>
      <c r="J467" s="78"/>
      <c r="K467" s="89"/>
      <c r="L467" s="88"/>
      <c r="N467" s="89"/>
      <c r="P467" s="90"/>
      <c r="Q467" s="78"/>
      <c r="R467" s="89"/>
      <c r="S467" s="88"/>
      <c r="T467" s="78"/>
      <c r="U467" s="89"/>
      <c r="V467" s="88"/>
      <c r="W467" s="77"/>
      <c r="X467" s="89"/>
      <c r="AA467" s="229"/>
      <c r="AB467" s="229"/>
      <c r="AC467" s="229"/>
    </row>
    <row r="468" spans="2:29" s="79" customFormat="1" x14ac:dyDescent="0.25">
      <c r="B468" s="77"/>
      <c r="C468" s="88"/>
      <c r="D468" s="77"/>
      <c r="E468" s="89"/>
      <c r="F468" s="90"/>
      <c r="G468" s="78"/>
      <c r="H468" s="89"/>
      <c r="I468" s="88"/>
      <c r="J468" s="78"/>
      <c r="K468" s="89"/>
      <c r="L468" s="88"/>
      <c r="N468" s="89"/>
      <c r="P468" s="90"/>
      <c r="Q468" s="78"/>
      <c r="R468" s="89"/>
      <c r="S468" s="88"/>
      <c r="T468" s="78"/>
      <c r="U468" s="89"/>
      <c r="V468" s="88"/>
      <c r="W468" s="77"/>
      <c r="X468" s="89"/>
      <c r="AA468" s="229"/>
      <c r="AB468" s="229"/>
      <c r="AC468" s="229"/>
    </row>
    <row r="469" spans="2:29" s="79" customFormat="1" x14ac:dyDescent="0.25">
      <c r="B469" s="77"/>
      <c r="C469" s="88"/>
      <c r="D469" s="77"/>
      <c r="E469" s="89"/>
      <c r="F469" s="90"/>
      <c r="G469" s="78"/>
      <c r="H469" s="89"/>
      <c r="I469" s="88"/>
      <c r="J469" s="78"/>
      <c r="K469" s="89"/>
      <c r="L469" s="88"/>
      <c r="N469" s="89"/>
      <c r="P469" s="90"/>
      <c r="Q469" s="78"/>
      <c r="R469" s="89"/>
      <c r="S469" s="88"/>
      <c r="T469" s="78"/>
      <c r="U469" s="89"/>
      <c r="V469" s="88"/>
      <c r="W469" s="77"/>
      <c r="X469" s="89"/>
      <c r="AA469" s="229"/>
      <c r="AB469" s="229"/>
      <c r="AC469" s="229"/>
    </row>
    <row r="470" spans="2:29" s="79" customFormat="1" x14ac:dyDescent="0.25">
      <c r="B470" s="77"/>
      <c r="C470" s="88"/>
      <c r="D470" s="77"/>
      <c r="E470" s="89"/>
      <c r="F470" s="90"/>
      <c r="G470" s="78"/>
      <c r="H470" s="89"/>
      <c r="I470" s="88"/>
      <c r="J470" s="78"/>
      <c r="K470" s="89"/>
      <c r="L470" s="88"/>
      <c r="N470" s="89"/>
      <c r="P470" s="90"/>
      <c r="Q470" s="78"/>
      <c r="R470" s="89"/>
      <c r="S470" s="88"/>
      <c r="T470" s="78"/>
      <c r="U470" s="89"/>
      <c r="V470" s="88"/>
      <c r="W470" s="77"/>
      <c r="X470" s="89"/>
      <c r="AA470" s="229"/>
      <c r="AB470" s="229"/>
      <c r="AC470" s="229"/>
    </row>
    <row r="471" spans="2:29" s="79" customFormat="1" x14ac:dyDescent="0.25">
      <c r="B471" s="77"/>
      <c r="C471" s="88"/>
      <c r="D471" s="77"/>
      <c r="E471" s="89"/>
      <c r="F471" s="90"/>
      <c r="G471" s="78"/>
      <c r="H471" s="89"/>
      <c r="I471" s="88"/>
      <c r="J471" s="78"/>
      <c r="K471" s="89"/>
      <c r="L471" s="88"/>
      <c r="N471" s="89"/>
      <c r="P471" s="90"/>
      <c r="Q471" s="78"/>
      <c r="R471" s="89"/>
      <c r="S471" s="88"/>
      <c r="T471" s="78"/>
      <c r="U471" s="89"/>
      <c r="V471" s="88"/>
      <c r="W471" s="77"/>
      <c r="X471" s="89"/>
      <c r="AA471" s="229"/>
      <c r="AB471" s="229"/>
      <c r="AC471" s="229"/>
    </row>
    <row r="472" spans="2:29" s="79" customFormat="1" x14ac:dyDescent="0.25">
      <c r="B472" s="77"/>
      <c r="C472" s="88"/>
      <c r="D472" s="77"/>
      <c r="E472" s="89"/>
      <c r="F472" s="90"/>
      <c r="G472" s="78"/>
      <c r="H472" s="89"/>
      <c r="I472" s="88"/>
      <c r="J472" s="78"/>
      <c r="K472" s="89"/>
      <c r="L472" s="88"/>
      <c r="N472" s="89"/>
      <c r="P472" s="90"/>
      <c r="Q472" s="78"/>
      <c r="R472" s="89"/>
      <c r="S472" s="88"/>
      <c r="T472" s="78"/>
      <c r="U472" s="89"/>
      <c r="V472" s="88"/>
      <c r="W472" s="77"/>
      <c r="X472" s="89"/>
      <c r="AA472" s="229"/>
      <c r="AB472" s="229"/>
      <c r="AC472" s="229"/>
    </row>
    <row r="473" spans="2:29" s="79" customFormat="1" x14ac:dyDescent="0.25">
      <c r="B473" s="77"/>
      <c r="C473" s="88"/>
      <c r="D473" s="77"/>
      <c r="E473" s="89"/>
      <c r="F473" s="90"/>
      <c r="G473" s="78"/>
      <c r="H473" s="89"/>
      <c r="I473" s="88"/>
      <c r="J473" s="78"/>
      <c r="K473" s="89"/>
      <c r="L473" s="88"/>
      <c r="N473" s="89"/>
      <c r="P473" s="90"/>
      <c r="Q473" s="78"/>
      <c r="R473" s="89"/>
      <c r="S473" s="88"/>
      <c r="T473" s="78"/>
      <c r="U473" s="89"/>
      <c r="V473" s="88"/>
      <c r="W473" s="77"/>
      <c r="X473" s="89"/>
      <c r="AA473" s="229"/>
      <c r="AB473" s="229"/>
      <c r="AC473" s="229"/>
    </row>
    <row r="474" spans="2:29" s="79" customFormat="1" x14ac:dyDescent="0.25">
      <c r="B474" s="77"/>
      <c r="C474" s="88"/>
      <c r="D474" s="77"/>
      <c r="E474" s="89"/>
      <c r="F474" s="90"/>
      <c r="G474" s="78"/>
      <c r="H474" s="89"/>
      <c r="I474" s="88"/>
      <c r="J474" s="78"/>
      <c r="K474" s="89"/>
      <c r="L474" s="88"/>
      <c r="N474" s="89"/>
      <c r="P474" s="90"/>
      <c r="Q474" s="78"/>
      <c r="R474" s="89"/>
      <c r="S474" s="88"/>
      <c r="T474" s="78"/>
      <c r="U474" s="89"/>
      <c r="V474" s="88"/>
      <c r="W474" s="77"/>
      <c r="X474" s="89"/>
      <c r="AA474" s="229"/>
      <c r="AB474" s="229"/>
      <c r="AC474" s="229"/>
    </row>
    <row r="475" spans="2:29" s="79" customFormat="1" x14ac:dyDescent="0.25">
      <c r="B475" s="77"/>
      <c r="C475" s="88"/>
      <c r="D475" s="77"/>
      <c r="E475" s="89"/>
      <c r="F475" s="90"/>
      <c r="G475" s="78"/>
      <c r="H475" s="89"/>
      <c r="I475" s="88"/>
      <c r="J475" s="78"/>
      <c r="K475" s="89"/>
      <c r="L475" s="88"/>
      <c r="N475" s="89"/>
      <c r="P475" s="90"/>
      <c r="Q475" s="78"/>
      <c r="R475" s="89"/>
      <c r="S475" s="88"/>
      <c r="T475" s="78"/>
      <c r="U475" s="89"/>
      <c r="V475" s="88"/>
      <c r="W475" s="77"/>
      <c r="X475" s="89"/>
      <c r="AA475" s="229"/>
      <c r="AB475" s="229"/>
      <c r="AC475" s="229"/>
    </row>
    <row r="476" spans="2:29" s="79" customFormat="1" x14ac:dyDescent="0.25">
      <c r="B476" s="77"/>
      <c r="C476" s="88"/>
      <c r="D476" s="77"/>
      <c r="E476" s="89"/>
      <c r="F476" s="90"/>
      <c r="G476" s="78"/>
      <c r="H476" s="89"/>
      <c r="I476" s="88"/>
      <c r="J476" s="78"/>
      <c r="K476" s="89"/>
      <c r="L476" s="88"/>
      <c r="N476" s="89"/>
      <c r="P476" s="90"/>
      <c r="Q476" s="78"/>
      <c r="R476" s="89"/>
      <c r="S476" s="88"/>
      <c r="T476" s="78"/>
      <c r="U476" s="89"/>
      <c r="V476" s="88"/>
      <c r="W476" s="77"/>
      <c r="X476" s="89"/>
      <c r="AA476" s="229"/>
      <c r="AB476" s="229"/>
      <c r="AC476" s="229"/>
    </row>
    <row r="477" spans="2:29" s="79" customFormat="1" x14ac:dyDescent="0.25">
      <c r="B477" s="77"/>
      <c r="C477" s="88"/>
      <c r="D477" s="77"/>
      <c r="E477" s="89"/>
      <c r="F477" s="90"/>
      <c r="G477" s="78"/>
      <c r="H477" s="89"/>
      <c r="I477" s="88"/>
      <c r="J477" s="78"/>
      <c r="K477" s="89"/>
      <c r="L477" s="88"/>
      <c r="N477" s="89"/>
      <c r="P477" s="90"/>
      <c r="Q477" s="78"/>
      <c r="R477" s="89"/>
      <c r="S477" s="88"/>
      <c r="T477" s="78"/>
      <c r="U477" s="89"/>
      <c r="V477" s="88"/>
      <c r="W477" s="77"/>
      <c r="X477" s="89"/>
      <c r="AA477" s="229"/>
      <c r="AB477" s="229"/>
      <c r="AC477" s="229"/>
    </row>
    <row r="478" spans="2:29" s="79" customFormat="1" x14ac:dyDescent="0.25">
      <c r="B478" s="77"/>
      <c r="C478" s="88"/>
      <c r="D478" s="77"/>
      <c r="E478" s="89"/>
      <c r="F478" s="90"/>
      <c r="G478" s="78"/>
      <c r="H478" s="89"/>
      <c r="I478" s="88"/>
      <c r="J478" s="78"/>
      <c r="K478" s="89"/>
      <c r="L478" s="88"/>
      <c r="N478" s="89"/>
      <c r="P478" s="90"/>
      <c r="Q478" s="78"/>
      <c r="R478" s="89"/>
      <c r="S478" s="88"/>
      <c r="T478" s="78"/>
      <c r="U478" s="89"/>
      <c r="V478" s="88"/>
      <c r="W478" s="77"/>
      <c r="X478" s="89"/>
      <c r="AA478" s="229"/>
      <c r="AB478" s="229"/>
      <c r="AC478" s="229"/>
    </row>
    <row r="479" spans="2:29" s="79" customFormat="1" x14ac:dyDescent="0.25">
      <c r="B479" s="77"/>
      <c r="C479" s="88"/>
      <c r="D479" s="77"/>
      <c r="E479" s="89"/>
      <c r="F479" s="90"/>
      <c r="G479" s="78"/>
      <c r="H479" s="89"/>
      <c r="I479" s="88"/>
      <c r="J479" s="78"/>
      <c r="K479" s="89"/>
      <c r="L479" s="88"/>
      <c r="N479" s="89"/>
      <c r="P479" s="90"/>
      <c r="Q479" s="78"/>
      <c r="R479" s="89"/>
      <c r="S479" s="88"/>
      <c r="T479" s="78"/>
      <c r="U479" s="89"/>
      <c r="V479" s="88"/>
      <c r="W479" s="77"/>
      <c r="X479" s="89"/>
      <c r="AA479" s="229"/>
      <c r="AB479" s="229"/>
      <c r="AC479" s="229"/>
    </row>
    <row r="480" spans="2:29" s="79" customFormat="1" x14ac:dyDescent="0.25">
      <c r="B480" s="77"/>
      <c r="C480" s="88"/>
      <c r="D480" s="77"/>
      <c r="E480" s="89"/>
      <c r="F480" s="90"/>
      <c r="G480" s="78"/>
      <c r="H480" s="89"/>
      <c r="I480" s="88"/>
      <c r="J480" s="78"/>
      <c r="K480" s="89"/>
      <c r="L480" s="88"/>
      <c r="N480" s="89"/>
      <c r="P480" s="90"/>
      <c r="Q480" s="78"/>
      <c r="R480" s="89"/>
      <c r="S480" s="88"/>
      <c r="T480" s="78"/>
      <c r="U480" s="89"/>
      <c r="V480" s="88"/>
      <c r="W480" s="77"/>
      <c r="X480" s="89"/>
      <c r="AA480" s="229"/>
      <c r="AB480" s="229"/>
      <c r="AC480" s="229"/>
    </row>
    <row r="481" spans="2:29" s="79" customFormat="1" x14ac:dyDescent="0.25">
      <c r="B481" s="77"/>
      <c r="C481" s="88"/>
      <c r="D481" s="77"/>
      <c r="E481" s="89"/>
      <c r="F481" s="90"/>
      <c r="G481" s="78"/>
      <c r="H481" s="89"/>
      <c r="I481" s="88"/>
      <c r="J481" s="78"/>
      <c r="K481" s="89"/>
      <c r="L481" s="88"/>
      <c r="N481" s="89"/>
      <c r="P481" s="90"/>
      <c r="Q481" s="78"/>
      <c r="R481" s="89"/>
      <c r="S481" s="88"/>
      <c r="T481" s="78"/>
      <c r="U481" s="89"/>
      <c r="V481" s="88"/>
      <c r="W481" s="77"/>
      <c r="X481" s="89"/>
      <c r="AA481" s="229"/>
      <c r="AB481" s="229"/>
      <c r="AC481" s="229"/>
    </row>
    <row r="482" spans="2:29" s="79" customFormat="1" x14ac:dyDescent="0.25">
      <c r="B482" s="77"/>
      <c r="C482" s="88"/>
      <c r="D482" s="77"/>
      <c r="E482" s="89"/>
      <c r="F482" s="90"/>
      <c r="G482" s="78"/>
      <c r="H482" s="89"/>
      <c r="I482" s="88"/>
      <c r="J482" s="78"/>
      <c r="K482" s="89"/>
      <c r="L482" s="88"/>
      <c r="N482" s="89"/>
      <c r="P482" s="90"/>
      <c r="Q482" s="78"/>
      <c r="R482" s="89"/>
      <c r="S482" s="88"/>
      <c r="T482" s="78"/>
      <c r="U482" s="89"/>
      <c r="V482" s="88"/>
      <c r="W482" s="77"/>
      <c r="X482" s="89"/>
      <c r="AA482" s="229"/>
      <c r="AB482" s="229"/>
      <c r="AC482" s="229"/>
    </row>
    <row r="483" spans="2:29" s="79" customFormat="1" x14ac:dyDescent="0.25">
      <c r="B483" s="77"/>
      <c r="C483" s="88"/>
      <c r="D483" s="77"/>
      <c r="E483" s="89"/>
      <c r="F483" s="90"/>
      <c r="G483" s="78"/>
      <c r="H483" s="89"/>
      <c r="I483" s="88"/>
      <c r="J483" s="78"/>
      <c r="K483" s="89"/>
      <c r="L483" s="88"/>
      <c r="N483" s="89"/>
      <c r="P483" s="90"/>
      <c r="Q483" s="78"/>
      <c r="R483" s="89"/>
      <c r="S483" s="88"/>
      <c r="T483" s="78"/>
      <c r="U483" s="89"/>
      <c r="V483" s="88"/>
      <c r="W483" s="77"/>
      <c r="X483" s="89"/>
      <c r="AA483" s="229"/>
      <c r="AB483" s="229"/>
      <c r="AC483" s="229"/>
    </row>
    <row r="484" spans="2:29" s="79" customFormat="1" x14ac:dyDescent="0.25">
      <c r="B484" s="77"/>
      <c r="C484" s="88"/>
      <c r="D484" s="77"/>
      <c r="E484" s="89"/>
      <c r="F484" s="90"/>
      <c r="G484" s="78"/>
      <c r="H484" s="89"/>
      <c r="I484" s="88"/>
      <c r="J484" s="78"/>
      <c r="K484" s="89"/>
      <c r="L484" s="88"/>
      <c r="N484" s="89"/>
      <c r="P484" s="90"/>
      <c r="Q484" s="78"/>
      <c r="R484" s="89"/>
      <c r="S484" s="88"/>
      <c r="T484" s="78"/>
      <c r="U484" s="89"/>
      <c r="V484" s="88"/>
      <c r="W484" s="77"/>
      <c r="X484" s="89"/>
      <c r="AA484" s="229"/>
      <c r="AB484" s="229"/>
      <c r="AC484" s="229"/>
    </row>
    <row r="485" spans="2:29" s="79" customFormat="1" x14ac:dyDescent="0.25">
      <c r="B485" s="77"/>
      <c r="C485" s="88"/>
      <c r="D485" s="77"/>
      <c r="E485" s="89"/>
      <c r="F485" s="90"/>
      <c r="G485" s="78"/>
      <c r="H485" s="89"/>
      <c r="I485" s="88"/>
      <c r="J485" s="78"/>
      <c r="K485" s="89"/>
      <c r="L485" s="88"/>
      <c r="N485" s="89"/>
      <c r="P485" s="90"/>
      <c r="Q485" s="78"/>
      <c r="R485" s="89"/>
      <c r="S485" s="88"/>
      <c r="T485" s="78"/>
      <c r="U485" s="89"/>
      <c r="V485" s="88"/>
      <c r="W485" s="77"/>
      <c r="X485" s="89"/>
      <c r="AA485" s="229"/>
      <c r="AB485" s="229"/>
      <c r="AC485" s="229"/>
    </row>
    <row r="486" spans="2:29" s="79" customFormat="1" x14ac:dyDescent="0.25">
      <c r="B486" s="77"/>
      <c r="C486" s="88"/>
      <c r="D486" s="77"/>
      <c r="E486" s="89"/>
      <c r="F486" s="90"/>
      <c r="G486" s="78"/>
      <c r="H486" s="89"/>
      <c r="I486" s="88"/>
      <c r="J486" s="78"/>
      <c r="K486" s="89"/>
      <c r="L486" s="88"/>
      <c r="N486" s="89"/>
      <c r="P486" s="90"/>
      <c r="Q486" s="78"/>
      <c r="R486" s="89"/>
      <c r="S486" s="88"/>
      <c r="T486" s="78"/>
      <c r="U486" s="89"/>
      <c r="V486" s="88"/>
      <c r="W486" s="77"/>
      <c r="X486" s="89"/>
      <c r="AA486" s="229"/>
      <c r="AB486" s="229"/>
      <c r="AC486" s="229"/>
    </row>
    <row r="487" spans="2:29" s="79" customFormat="1" x14ac:dyDescent="0.25">
      <c r="B487" s="77"/>
      <c r="C487" s="88"/>
      <c r="D487" s="77"/>
      <c r="E487" s="89"/>
      <c r="F487" s="90"/>
      <c r="G487" s="78"/>
      <c r="H487" s="89"/>
      <c r="I487" s="88"/>
      <c r="J487" s="78"/>
      <c r="K487" s="89"/>
      <c r="L487" s="88"/>
      <c r="N487" s="89"/>
      <c r="P487" s="90"/>
      <c r="Q487" s="78"/>
      <c r="R487" s="89"/>
      <c r="S487" s="88"/>
      <c r="T487" s="78"/>
      <c r="U487" s="89"/>
      <c r="V487" s="88"/>
      <c r="W487" s="77"/>
      <c r="X487" s="89"/>
      <c r="AA487" s="229"/>
      <c r="AB487" s="229"/>
      <c r="AC487" s="229"/>
    </row>
    <row r="488" spans="2:29" s="79" customFormat="1" x14ac:dyDescent="0.25">
      <c r="B488" s="77"/>
      <c r="C488" s="88"/>
      <c r="D488" s="77"/>
      <c r="E488" s="89"/>
      <c r="F488" s="90"/>
      <c r="G488" s="78"/>
      <c r="H488" s="89"/>
      <c r="I488" s="88"/>
      <c r="J488" s="78"/>
      <c r="K488" s="89"/>
      <c r="L488" s="88"/>
      <c r="N488" s="89"/>
      <c r="P488" s="90"/>
      <c r="Q488" s="78"/>
      <c r="R488" s="89"/>
      <c r="S488" s="88"/>
      <c r="T488" s="78"/>
      <c r="U488" s="89"/>
      <c r="V488" s="88"/>
      <c r="W488" s="77"/>
      <c r="X488" s="89"/>
      <c r="AA488" s="229"/>
      <c r="AB488" s="229"/>
      <c r="AC488" s="229"/>
    </row>
    <row r="489" spans="2:29" s="79" customFormat="1" x14ac:dyDescent="0.25">
      <c r="B489" s="77"/>
      <c r="C489" s="88"/>
      <c r="D489" s="77"/>
      <c r="E489" s="89"/>
      <c r="F489" s="90"/>
      <c r="G489" s="78"/>
      <c r="H489" s="89"/>
      <c r="I489" s="88"/>
      <c r="J489" s="78"/>
      <c r="K489" s="89"/>
      <c r="L489" s="88"/>
      <c r="N489" s="89"/>
      <c r="P489" s="90"/>
      <c r="Q489" s="78"/>
      <c r="R489" s="89"/>
      <c r="S489" s="88"/>
      <c r="T489" s="78"/>
      <c r="U489" s="89"/>
      <c r="V489" s="88"/>
      <c r="W489" s="77"/>
      <c r="X489" s="89"/>
      <c r="AA489" s="229"/>
      <c r="AB489" s="229"/>
      <c r="AC489" s="229"/>
    </row>
    <row r="490" spans="2:29" s="79" customFormat="1" x14ac:dyDescent="0.25">
      <c r="B490" s="77"/>
      <c r="C490" s="88"/>
      <c r="D490" s="77"/>
      <c r="E490" s="89"/>
      <c r="F490" s="90"/>
      <c r="G490" s="78"/>
      <c r="H490" s="89"/>
      <c r="I490" s="88"/>
      <c r="J490" s="78"/>
      <c r="K490" s="89"/>
      <c r="L490" s="88"/>
      <c r="N490" s="89"/>
      <c r="P490" s="90"/>
      <c r="Q490" s="78"/>
      <c r="R490" s="89"/>
      <c r="S490" s="88"/>
      <c r="T490" s="78"/>
      <c r="U490" s="89"/>
      <c r="V490" s="88"/>
      <c r="W490" s="77"/>
      <c r="X490" s="89"/>
      <c r="AA490" s="229"/>
      <c r="AB490" s="229"/>
      <c r="AC490" s="229"/>
    </row>
    <row r="491" spans="2:29" s="79" customFormat="1" x14ac:dyDescent="0.25">
      <c r="B491" s="77"/>
      <c r="C491" s="88"/>
      <c r="D491" s="77"/>
      <c r="E491" s="89"/>
      <c r="F491" s="90"/>
      <c r="G491" s="78"/>
      <c r="H491" s="89"/>
      <c r="I491" s="88"/>
      <c r="J491" s="78"/>
      <c r="K491" s="89"/>
      <c r="L491" s="88"/>
      <c r="N491" s="89"/>
      <c r="P491" s="90"/>
      <c r="Q491" s="78"/>
      <c r="R491" s="89"/>
      <c r="S491" s="88"/>
      <c r="T491" s="78"/>
      <c r="U491" s="89"/>
      <c r="V491" s="88"/>
      <c r="W491" s="77"/>
      <c r="X491" s="89"/>
      <c r="AA491" s="229"/>
      <c r="AB491" s="229"/>
      <c r="AC491" s="229"/>
    </row>
    <row r="492" spans="2:29" s="79" customFormat="1" x14ac:dyDescent="0.25">
      <c r="B492" s="77"/>
      <c r="C492" s="88"/>
      <c r="D492" s="77"/>
      <c r="E492" s="89"/>
      <c r="F492" s="90"/>
      <c r="G492" s="78"/>
      <c r="H492" s="89"/>
      <c r="I492" s="88"/>
      <c r="J492" s="78"/>
      <c r="K492" s="89"/>
      <c r="L492" s="88"/>
      <c r="N492" s="89"/>
      <c r="P492" s="90"/>
      <c r="Q492" s="78"/>
      <c r="R492" s="89"/>
      <c r="S492" s="88"/>
      <c r="T492" s="78"/>
      <c r="U492" s="89"/>
      <c r="V492" s="88"/>
      <c r="W492" s="77"/>
      <c r="X492" s="89"/>
      <c r="AA492" s="229"/>
      <c r="AB492" s="229"/>
      <c r="AC492" s="229"/>
    </row>
    <row r="493" spans="2:29" s="79" customFormat="1" x14ac:dyDescent="0.25">
      <c r="B493" s="77"/>
      <c r="C493" s="88"/>
      <c r="D493" s="77"/>
      <c r="E493" s="89"/>
      <c r="F493" s="90"/>
      <c r="G493" s="78"/>
      <c r="H493" s="89"/>
      <c r="I493" s="88"/>
      <c r="J493" s="78"/>
      <c r="K493" s="89"/>
      <c r="L493" s="88"/>
      <c r="N493" s="89"/>
      <c r="P493" s="90"/>
      <c r="Q493" s="78"/>
      <c r="R493" s="89"/>
      <c r="S493" s="88"/>
      <c r="T493" s="78"/>
      <c r="U493" s="89"/>
      <c r="V493" s="88"/>
      <c r="W493" s="77"/>
      <c r="X493" s="89"/>
      <c r="AA493" s="229"/>
      <c r="AB493" s="229"/>
      <c r="AC493" s="229"/>
    </row>
    <row r="494" spans="2:29" s="79" customFormat="1" x14ac:dyDescent="0.25">
      <c r="B494" s="77"/>
      <c r="C494" s="88"/>
      <c r="D494" s="77"/>
      <c r="E494" s="89"/>
      <c r="F494" s="90"/>
      <c r="G494" s="78"/>
      <c r="H494" s="89"/>
      <c r="I494" s="88"/>
      <c r="J494" s="78"/>
      <c r="K494" s="89"/>
      <c r="L494" s="88"/>
      <c r="N494" s="89"/>
      <c r="P494" s="90"/>
      <c r="Q494" s="78"/>
      <c r="R494" s="89"/>
      <c r="S494" s="88"/>
      <c r="T494" s="78"/>
      <c r="U494" s="89"/>
      <c r="V494" s="88"/>
      <c r="W494" s="77"/>
      <c r="X494" s="89"/>
      <c r="AA494" s="229"/>
      <c r="AB494" s="229"/>
      <c r="AC494" s="229"/>
    </row>
    <row r="495" spans="2:29" s="79" customFormat="1" x14ac:dyDescent="0.25">
      <c r="B495" s="77"/>
      <c r="C495" s="88"/>
      <c r="D495" s="77"/>
      <c r="E495" s="89"/>
      <c r="F495" s="90"/>
      <c r="G495" s="78"/>
      <c r="H495" s="89"/>
      <c r="I495" s="88"/>
      <c r="J495" s="78"/>
      <c r="K495" s="89"/>
      <c r="L495" s="88"/>
      <c r="N495" s="89"/>
      <c r="P495" s="90"/>
      <c r="Q495" s="78"/>
      <c r="R495" s="89"/>
      <c r="S495" s="88"/>
      <c r="T495" s="78"/>
      <c r="U495" s="89"/>
      <c r="V495" s="88"/>
      <c r="W495" s="77"/>
      <c r="X495" s="89"/>
      <c r="AA495" s="229"/>
      <c r="AB495" s="229"/>
      <c r="AC495" s="229"/>
    </row>
    <row r="496" spans="2:29" s="79" customFormat="1" x14ac:dyDescent="0.25">
      <c r="B496" s="77"/>
      <c r="C496" s="88"/>
      <c r="D496" s="77"/>
      <c r="E496" s="89"/>
      <c r="F496" s="90"/>
      <c r="G496" s="78"/>
      <c r="H496" s="89"/>
      <c r="I496" s="88"/>
      <c r="J496" s="78"/>
      <c r="K496" s="89"/>
      <c r="L496" s="88"/>
      <c r="N496" s="89"/>
      <c r="P496" s="90"/>
      <c r="Q496" s="78"/>
      <c r="R496" s="89"/>
      <c r="S496" s="88"/>
      <c r="T496" s="78"/>
      <c r="U496" s="89"/>
      <c r="V496" s="88"/>
      <c r="W496" s="77"/>
      <c r="X496" s="89"/>
      <c r="AA496" s="229"/>
      <c r="AB496" s="229"/>
      <c r="AC496" s="229"/>
    </row>
    <row r="497" spans="2:29" s="79" customFormat="1" x14ac:dyDescent="0.25">
      <c r="B497" s="77"/>
      <c r="C497" s="88"/>
      <c r="D497" s="77"/>
      <c r="E497" s="89"/>
      <c r="F497" s="90"/>
      <c r="G497" s="78"/>
      <c r="H497" s="89"/>
      <c r="I497" s="88"/>
      <c r="J497" s="78"/>
      <c r="K497" s="89"/>
      <c r="L497" s="88"/>
      <c r="N497" s="89"/>
      <c r="P497" s="90"/>
      <c r="Q497" s="78"/>
      <c r="R497" s="89"/>
      <c r="S497" s="88"/>
      <c r="T497" s="78"/>
      <c r="U497" s="89"/>
      <c r="V497" s="88"/>
      <c r="W497" s="77"/>
      <c r="X497" s="89"/>
      <c r="AA497" s="229"/>
      <c r="AB497" s="229"/>
      <c r="AC497" s="229"/>
    </row>
    <row r="498" spans="2:29" s="79" customFormat="1" x14ac:dyDescent="0.25">
      <c r="B498" s="77"/>
      <c r="C498" s="88"/>
      <c r="D498" s="77"/>
      <c r="E498" s="89"/>
      <c r="F498" s="90"/>
      <c r="G498" s="78"/>
      <c r="H498" s="89"/>
      <c r="I498" s="88"/>
      <c r="J498" s="78"/>
      <c r="K498" s="89"/>
      <c r="L498" s="88"/>
      <c r="N498" s="89"/>
      <c r="P498" s="90"/>
      <c r="Q498" s="78"/>
      <c r="R498" s="89"/>
      <c r="S498" s="88"/>
      <c r="T498" s="78"/>
      <c r="U498" s="89"/>
      <c r="V498" s="88"/>
      <c r="W498" s="77"/>
      <c r="X498" s="89"/>
      <c r="AA498" s="229"/>
      <c r="AB498" s="229"/>
      <c r="AC498" s="229"/>
    </row>
    <row r="499" spans="2:29" s="79" customFormat="1" x14ac:dyDescent="0.25">
      <c r="B499" s="77"/>
      <c r="C499" s="88"/>
      <c r="D499" s="77"/>
      <c r="E499" s="89"/>
      <c r="F499" s="90"/>
      <c r="G499" s="78"/>
      <c r="H499" s="89"/>
      <c r="I499" s="88"/>
      <c r="J499" s="78"/>
      <c r="K499" s="89"/>
      <c r="L499" s="88"/>
      <c r="N499" s="89"/>
      <c r="P499" s="90"/>
      <c r="Q499" s="78"/>
      <c r="R499" s="89"/>
      <c r="S499" s="88"/>
      <c r="T499" s="78"/>
      <c r="U499" s="89"/>
      <c r="V499" s="88"/>
      <c r="W499" s="77"/>
      <c r="X499" s="89"/>
      <c r="AA499" s="229"/>
      <c r="AB499" s="229"/>
      <c r="AC499" s="229"/>
    </row>
    <row r="500" spans="2:29" s="79" customFormat="1" x14ac:dyDescent="0.25">
      <c r="B500" s="77"/>
      <c r="C500" s="88"/>
      <c r="D500" s="77"/>
      <c r="E500" s="89"/>
      <c r="F500" s="90"/>
      <c r="G500" s="78"/>
      <c r="H500" s="89"/>
      <c r="I500" s="88"/>
      <c r="J500" s="78"/>
      <c r="K500" s="89"/>
      <c r="L500" s="88"/>
      <c r="N500" s="89"/>
      <c r="P500" s="90"/>
      <c r="Q500" s="78"/>
      <c r="R500" s="89"/>
      <c r="S500" s="88"/>
      <c r="T500" s="78"/>
      <c r="U500" s="89"/>
      <c r="V500" s="88"/>
      <c r="W500" s="77"/>
      <c r="X500" s="89"/>
      <c r="AA500" s="229"/>
      <c r="AB500" s="229"/>
      <c r="AC500" s="229"/>
    </row>
    <row r="501" spans="2:29" s="79" customFormat="1" x14ac:dyDescent="0.25">
      <c r="B501" s="77"/>
      <c r="C501" s="88"/>
      <c r="D501" s="77"/>
      <c r="E501" s="89"/>
      <c r="F501" s="90"/>
      <c r="G501" s="78"/>
      <c r="H501" s="89"/>
      <c r="I501" s="88"/>
      <c r="J501" s="78"/>
      <c r="K501" s="89"/>
      <c r="L501" s="88"/>
      <c r="N501" s="89"/>
      <c r="P501" s="90"/>
      <c r="Q501" s="78"/>
      <c r="R501" s="89"/>
      <c r="S501" s="88"/>
      <c r="T501" s="78"/>
      <c r="U501" s="89"/>
      <c r="V501" s="88"/>
      <c r="W501" s="77"/>
      <c r="X501" s="89"/>
      <c r="AA501" s="229"/>
      <c r="AB501" s="229"/>
      <c r="AC501" s="229"/>
    </row>
    <row r="502" spans="2:29" s="79" customFormat="1" x14ac:dyDescent="0.25">
      <c r="B502" s="77"/>
      <c r="C502" s="88"/>
      <c r="D502" s="77"/>
      <c r="E502" s="89"/>
      <c r="F502" s="90"/>
      <c r="G502" s="78"/>
      <c r="H502" s="89"/>
      <c r="I502" s="88"/>
      <c r="J502" s="78"/>
      <c r="K502" s="89"/>
      <c r="L502" s="88"/>
      <c r="N502" s="89"/>
      <c r="P502" s="90"/>
      <c r="Q502" s="78"/>
      <c r="R502" s="89"/>
      <c r="S502" s="88"/>
      <c r="T502" s="78"/>
      <c r="U502" s="89"/>
      <c r="V502" s="88"/>
      <c r="W502" s="77"/>
      <c r="X502" s="89"/>
      <c r="AA502" s="229"/>
      <c r="AB502" s="229"/>
      <c r="AC502" s="229"/>
    </row>
    <row r="503" spans="2:29" s="79" customFormat="1" x14ac:dyDescent="0.25">
      <c r="B503" s="77"/>
      <c r="C503" s="88"/>
      <c r="D503" s="77"/>
      <c r="E503" s="89"/>
      <c r="F503" s="90"/>
      <c r="G503" s="78"/>
      <c r="H503" s="89"/>
      <c r="I503" s="88"/>
      <c r="J503" s="78"/>
      <c r="K503" s="89"/>
      <c r="L503" s="88"/>
      <c r="N503" s="89"/>
      <c r="P503" s="90"/>
      <c r="Q503" s="78"/>
      <c r="R503" s="89"/>
      <c r="S503" s="88"/>
      <c r="T503" s="78"/>
      <c r="U503" s="89"/>
      <c r="V503" s="88"/>
      <c r="W503" s="77"/>
      <c r="X503" s="89"/>
      <c r="AA503" s="229"/>
      <c r="AB503" s="229"/>
      <c r="AC503" s="229"/>
    </row>
    <row r="504" spans="2:29" s="79" customFormat="1" x14ac:dyDescent="0.25">
      <c r="B504" s="77"/>
      <c r="C504" s="88"/>
      <c r="D504" s="77"/>
      <c r="E504" s="89"/>
      <c r="F504" s="90"/>
      <c r="G504" s="78"/>
      <c r="H504" s="89"/>
      <c r="I504" s="88"/>
      <c r="J504" s="78"/>
      <c r="K504" s="89"/>
      <c r="L504" s="88"/>
      <c r="N504" s="89"/>
      <c r="P504" s="90"/>
      <c r="Q504" s="78"/>
      <c r="R504" s="89"/>
      <c r="S504" s="88"/>
      <c r="T504" s="78"/>
      <c r="U504" s="89"/>
      <c r="V504" s="88"/>
      <c r="W504" s="77"/>
      <c r="X504" s="89"/>
      <c r="AA504" s="229"/>
      <c r="AB504" s="229"/>
      <c r="AC504" s="229"/>
    </row>
    <row r="505" spans="2:29" s="79" customFormat="1" x14ac:dyDescent="0.25">
      <c r="B505" s="77"/>
      <c r="C505" s="88"/>
      <c r="D505" s="77"/>
      <c r="E505" s="89"/>
      <c r="F505" s="90"/>
      <c r="G505" s="78"/>
      <c r="H505" s="89"/>
      <c r="I505" s="88"/>
      <c r="J505" s="78"/>
      <c r="K505" s="89"/>
      <c r="L505" s="88"/>
      <c r="N505" s="89"/>
      <c r="P505" s="90"/>
      <c r="Q505" s="78"/>
      <c r="R505" s="89"/>
      <c r="S505" s="88"/>
      <c r="T505" s="78"/>
      <c r="U505" s="89"/>
      <c r="V505" s="88"/>
      <c r="W505" s="77"/>
      <c r="X505" s="89"/>
      <c r="AA505" s="229"/>
      <c r="AB505" s="229"/>
      <c r="AC505" s="229"/>
    </row>
    <row r="506" spans="2:29" s="79" customFormat="1" x14ac:dyDescent="0.25">
      <c r="B506" s="77"/>
      <c r="C506" s="88"/>
      <c r="D506" s="77"/>
      <c r="E506" s="89"/>
      <c r="F506" s="90"/>
      <c r="G506" s="78"/>
      <c r="H506" s="89"/>
      <c r="I506" s="88"/>
      <c r="J506" s="78"/>
      <c r="K506" s="89"/>
      <c r="L506" s="88"/>
      <c r="N506" s="89"/>
      <c r="P506" s="90"/>
      <c r="Q506" s="78"/>
      <c r="R506" s="89"/>
      <c r="S506" s="88"/>
      <c r="T506" s="78"/>
      <c r="U506" s="89"/>
      <c r="V506" s="88"/>
      <c r="W506" s="77"/>
      <c r="X506" s="89"/>
      <c r="AA506" s="229"/>
      <c r="AB506" s="229"/>
      <c r="AC506" s="229"/>
    </row>
    <row r="507" spans="2:29" s="79" customFormat="1" x14ac:dyDescent="0.25">
      <c r="B507" s="77"/>
      <c r="C507" s="88"/>
      <c r="D507" s="77"/>
      <c r="E507" s="89"/>
      <c r="F507" s="90"/>
      <c r="G507" s="78"/>
      <c r="H507" s="89"/>
      <c r="I507" s="88"/>
      <c r="J507" s="78"/>
      <c r="K507" s="89"/>
      <c r="L507" s="88"/>
      <c r="N507" s="89"/>
      <c r="P507" s="90"/>
      <c r="Q507" s="78"/>
      <c r="R507" s="89"/>
      <c r="S507" s="88"/>
      <c r="T507" s="78"/>
      <c r="U507" s="89"/>
      <c r="V507" s="88"/>
      <c r="W507" s="77"/>
      <c r="X507" s="89"/>
      <c r="AA507" s="229"/>
      <c r="AB507" s="229"/>
      <c r="AC507" s="229"/>
    </row>
    <row r="508" spans="2:29" s="79" customFormat="1" x14ac:dyDescent="0.25">
      <c r="B508" s="77"/>
      <c r="C508" s="88"/>
      <c r="D508" s="77"/>
      <c r="E508" s="89"/>
      <c r="F508" s="90"/>
      <c r="G508" s="78"/>
      <c r="H508" s="89"/>
      <c r="I508" s="88"/>
      <c r="J508" s="78"/>
      <c r="K508" s="89"/>
      <c r="L508" s="88"/>
      <c r="N508" s="89"/>
      <c r="P508" s="90"/>
      <c r="Q508" s="78"/>
      <c r="R508" s="89"/>
      <c r="S508" s="88"/>
      <c r="T508" s="78"/>
      <c r="U508" s="89"/>
      <c r="V508" s="88"/>
      <c r="W508" s="77"/>
      <c r="X508" s="89"/>
      <c r="AA508" s="229"/>
      <c r="AB508" s="229"/>
      <c r="AC508" s="229"/>
    </row>
    <row r="509" spans="2:29" s="79" customFormat="1" x14ac:dyDescent="0.25">
      <c r="B509" s="77"/>
      <c r="C509" s="88"/>
      <c r="D509" s="77"/>
      <c r="E509" s="89"/>
      <c r="F509" s="90"/>
      <c r="G509" s="78"/>
      <c r="H509" s="89"/>
      <c r="I509" s="88"/>
      <c r="J509" s="78"/>
      <c r="K509" s="89"/>
      <c r="L509" s="88"/>
      <c r="N509" s="89"/>
      <c r="P509" s="90"/>
      <c r="Q509" s="78"/>
      <c r="R509" s="89"/>
      <c r="S509" s="88"/>
      <c r="T509" s="78"/>
      <c r="U509" s="89"/>
      <c r="V509" s="88"/>
      <c r="W509" s="77"/>
      <c r="X509" s="89"/>
      <c r="AA509" s="229"/>
      <c r="AB509" s="229"/>
      <c r="AC509" s="229"/>
    </row>
    <row r="510" spans="2:29" s="79" customFormat="1" x14ac:dyDescent="0.25">
      <c r="B510" s="77"/>
      <c r="C510" s="88"/>
      <c r="D510" s="77"/>
      <c r="E510" s="89"/>
      <c r="F510" s="90"/>
      <c r="G510" s="78"/>
      <c r="H510" s="89"/>
      <c r="I510" s="88"/>
      <c r="J510" s="78"/>
      <c r="K510" s="89"/>
      <c r="L510" s="88"/>
      <c r="N510" s="89"/>
      <c r="P510" s="90"/>
      <c r="Q510" s="78"/>
      <c r="R510" s="89"/>
      <c r="S510" s="88"/>
      <c r="T510" s="78"/>
      <c r="U510" s="89"/>
      <c r="V510" s="88"/>
      <c r="W510" s="77"/>
      <c r="X510" s="89"/>
      <c r="AA510" s="229"/>
      <c r="AB510" s="229"/>
      <c r="AC510" s="229"/>
    </row>
    <row r="511" spans="2:29" s="79" customFormat="1" x14ac:dyDescent="0.25">
      <c r="B511" s="77"/>
      <c r="C511" s="88"/>
      <c r="D511" s="77"/>
      <c r="E511" s="89"/>
      <c r="F511" s="90"/>
      <c r="G511" s="78"/>
      <c r="H511" s="89"/>
      <c r="I511" s="88"/>
      <c r="J511" s="78"/>
      <c r="K511" s="89"/>
      <c r="L511" s="88"/>
      <c r="N511" s="89"/>
      <c r="P511" s="90"/>
      <c r="Q511" s="78"/>
      <c r="R511" s="89"/>
      <c r="S511" s="88"/>
      <c r="T511" s="78"/>
      <c r="U511" s="89"/>
      <c r="V511" s="88"/>
      <c r="W511" s="77"/>
      <c r="X511" s="89"/>
      <c r="AA511" s="229"/>
      <c r="AB511" s="229"/>
      <c r="AC511" s="229"/>
    </row>
    <row r="512" spans="2:29" s="79" customFormat="1" x14ac:dyDescent="0.25">
      <c r="B512" s="77"/>
      <c r="C512" s="88"/>
      <c r="D512" s="77"/>
      <c r="E512" s="89"/>
      <c r="F512" s="90"/>
      <c r="G512" s="78"/>
      <c r="H512" s="89"/>
      <c r="I512" s="88"/>
      <c r="J512" s="78"/>
      <c r="K512" s="89"/>
      <c r="L512" s="88"/>
      <c r="N512" s="89"/>
      <c r="P512" s="90"/>
      <c r="Q512" s="78"/>
      <c r="R512" s="89"/>
      <c r="S512" s="88"/>
      <c r="T512" s="78"/>
      <c r="U512" s="89"/>
      <c r="V512" s="88"/>
      <c r="W512" s="77"/>
      <c r="X512" s="89"/>
      <c r="AA512" s="229"/>
      <c r="AB512" s="229"/>
      <c r="AC512" s="229"/>
    </row>
    <row r="513" spans="2:29" s="79" customFormat="1" x14ac:dyDescent="0.25">
      <c r="B513" s="77"/>
      <c r="C513" s="88"/>
      <c r="D513" s="77"/>
      <c r="E513" s="89"/>
      <c r="F513" s="90"/>
      <c r="G513" s="78"/>
      <c r="H513" s="89"/>
      <c r="I513" s="88"/>
      <c r="J513" s="78"/>
      <c r="K513" s="89"/>
      <c r="L513" s="88"/>
      <c r="N513" s="89"/>
      <c r="P513" s="90"/>
      <c r="Q513" s="78"/>
      <c r="R513" s="89"/>
      <c r="S513" s="88"/>
      <c r="T513" s="78"/>
      <c r="U513" s="89"/>
      <c r="V513" s="88"/>
      <c r="W513" s="77"/>
      <c r="X513" s="89"/>
      <c r="AA513" s="229"/>
      <c r="AB513" s="229"/>
      <c r="AC513" s="229"/>
    </row>
    <row r="514" spans="2:29" s="79" customFormat="1" x14ac:dyDescent="0.25">
      <c r="B514" s="77"/>
      <c r="C514" s="88"/>
      <c r="D514" s="77"/>
      <c r="E514" s="89"/>
      <c r="F514" s="90"/>
      <c r="G514" s="78"/>
      <c r="H514" s="89"/>
      <c r="I514" s="88"/>
      <c r="J514" s="78"/>
      <c r="K514" s="89"/>
      <c r="L514" s="88"/>
      <c r="N514" s="89"/>
      <c r="P514" s="90"/>
      <c r="Q514" s="78"/>
      <c r="R514" s="89"/>
      <c r="S514" s="88"/>
      <c r="T514" s="78"/>
      <c r="U514" s="89"/>
      <c r="V514" s="88"/>
      <c r="W514" s="77"/>
      <c r="X514" s="89"/>
      <c r="AA514" s="229"/>
      <c r="AB514" s="229"/>
      <c r="AC514" s="229"/>
    </row>
    <row r="515" spans="2:29" s="79" customFormat="1" x14ac:dyDescent="0.25">
      <c r="B515" s="77"/>
      <c r="C515" s="88"/>
      <c r="D515" s="77"/>
      <c r="E515" s="89"/>
      <c r="F515" s="90"/>
      <c r="G515" s="78"/>
      <c r="H515" s="89"/>
      <c r="I515" s="88"/>
      <c r="J515" s="78"/>
      <c r="K515" s="89"/>
      <c r="L515" s="88"/>
      <c r="N515" s="89"/>
      <c r="P515" s="90"/>
      <c r="Q515" s="78"/>
      <c r="R515" s="89"/>
      <c r="S515" s="88"/>
      <c r="T515" s="78"/>
      <c r="U515" s="89"/>
      <c r="V515" s="88"/>
      <c r="W515" s="77"/>
      <c r="X515" s="89"/>
      <c r="AA515" s="229"/>
      <c r="AB515" s="229"/>
      <c r="AC515" s="229"/>
    </row>
    <row r="516" spans="2:29" s="79" customFormat="1" x14ac:dyDescent="0.25">
      <c r="B516" s="77"/>
      <c r="C516" s="88"/>
      <c r="D516" s="77"/>
      <c r="E516" s="89"/>
      <c r="F516" s="90"/>
      <c r="G516" s="78"/>
      <c r="H516" s="89"/>
      <c r="I516" s="88"/>
      <c r="J516" s="78"/>
      <c r="K516" s="89"/>
      <c r="L516" s="88"/>
      <c r="N516" s="89"/>
      <c r="P516" s="90"/>
      <c r="Q516" s="78"/>
      <c r="R516" s="89"/>
      <c r="S516" s="88"/>
      <c r="T516" s="78"/>
      <c r="U516" s="89"/>
      <c r="V516" s="88"/>
      <c r="W516" s="77"/>
      <c r="X516" s="89"/>
      <c r="AA516" s="229"/>
      <c r="AB516" s="229"/>
      <c r="AC516" s="229"/>
    </row>
    <row r="517" spans="2:29" s="79" customFormat="1" x14ac:dyDescent="0.25">
      <c r="B517" s="77"/>
      <c r="C517" s="88"/>
      <c r="D517" s="77"/>
      <c r="E517" s="89"/>
      <c r="F517" s="90"/>
      <c r="G517" s="78"/>
      <c r="H517" s="89"/>
      <c r="I517" s="88"/>
      <c r="J517" s="78"/>
      <c r="K517" s="89"/>
      <c r="L517" s="88"/>
      <c r="N517" s="89"/>
      <c r="P517" s="90"/>
      <c r="Q517" s="78"/>
      <c r="R517" s="89"/>
      <c r="S517" s="88"/>
      <c r="T517" s="78"/>
      <c r="U517" s="89"/>
      <c r="V517" s="88"/>
      <c r="W517" s="77"/>
      <c r="X517" s="89"/>
      <c r="AA517" s="229"/>
      <c r="AB517" s="229"/>
      <c r="AC517" s="229"/>
    </row>
    <row r="518" spans="2:29" s="79" customFormat="1" x14ac:dyDescent="0.25">
      <c r="B518" s="77"/>
      <c r="C518" s="88"/>
      <c r="D518" s="77"/>
      <c r="E518" s="89"/>
      <c r="F518" s="90"/>
      <c r="G518" s="78"/>
      <c r="H518" s="89"/>
      <c r="I518" s="88"/>
      <c r="J518" s="78"/>
      <c r="K518" s="89"/>
      <c r="L518" s="88"/>
      <c r="N518" s="89"/>
      <c r="P518" s="90"/>
      <c r="Q518" s="78"/>
      <c r="R518" s="89"/>
      <c r="S518" s="88"/>
      <c r="T518" s="78"/>
      <c r="U518" s="89"/>
      <c r="V518" s="88"/>
      <c r="W518" s="77"/>
      <c r="X518" s="89"/>
      <c r="AA518" s="229"/>
      <c r="AB518" s="229"/>
      <c r="AC518" s="229"/>
    </row>
    <row r="519" spans="2:29" s="79" customFormat="1" x14ac:dyDescent="0.25">
      <c r="B519" s="77"/>
      <c r="C519" s="88"/>
      <c r="D519" s="77"/>
      <c r="E519" s="89"/>
      <c r="F519" s="90"/>
      <c r="G519" s="78"/>
      <c r="H519" s="89"/>
      <c r="I519" s="88"/>
      <c r="J519" s="78"/>
      <c r="K519" s="89"/>
      <c r="L519" s="88"/>
      <c r="N519" s="89"/>
      <c r="P519" s="90"/>
      <c r="Q519" s="78"/>
      <c r="R519" s="89"/>
      <c r="S519" s="88"/>
      <c r="T519" s="78"/>
      <c r="U519" s="89"/>
      <c r="V519" s="88"/>
      <c r="W519" s="77"/>
      <c r="X519" s="89"/>
      <c r="AA519" s="229"/>
      <c r="AB519" s="229"/>
      <c r="AC519" s="229"/>
    </row>
    <row r="520" spans="2:29" s="79" customFormat="1" x14ac:dyDescent="0.25">
      <c r="B520" s="77"/>
      <c r="C520" s="88"/>
      <c r="D520" s="77"/>
      <c r="E520" s="89"/>
      <c r="F520" s="90"/>
      <c r="G520" s="78"/>
      <c r="H520" s="89"/>
      <c r="I520" s="88"/>
      <c r="J520" s="78"/>
      <c r="K520" s="89"/>
      <c r="L520" s="88"/>
      <c r="N520" s="89"/>
      <c r="P520" s="90"/>
      <c r="Q520" s="78"/>
      <c r="R520" s="89"/>
      <c r="S520" s="88"/>
      <c r="T520" s="78"/>
      <c r="U520" s="89"/>
      <c r="V520" s="88"/>
      <c r="W520" s="77"/>
      <c r="X520" s="89"/>
      <c r="AA520" s="229"/>
      <c r="AB520" s="229"/>
      <c r="AC520" s="229"/>
    </row>
    <row r="521" spans="2:29" s="79" customFormat="1" x14ac:dyDescent="0.25">
      <c r="B521" s="77"/>
      <c r="C521" s="88"/>
      <c r="D521" s="77"/>
      <c r="E521" s="89"/>
      <c r="F521" s="90"/>
      <c r="G521" s="78"/>
      <c r="H521" s="89"/>
      <c r="I521" s="88"/>
      <c r="J521" s="78"/>
      <c r="K521" s="89"/>
      <c r="L521" s="88"/>
      <c r="N521" s="89"/>
      <c r="P521" s="90"/>
      <c r="Q521" s="78"/>
      <c r="R521" s="89"/>
      <c r="S521" s="88"/>
      <c r="T521" s="78"/>
      <c r="U521" s="89"/>
      <c r="V521" s="88"/>
      <c r="W521" s="77"/>
      <c r="X521" s="89"/>
      <c r="AA521" s="229"/>
      <c r="AB521" s="229"/>
      <c r="AC521" s="229"/>
    </row>
    <row r="522" spans="2:29" s="79" customFormat="1" x14ac:dyDescent="0.25">
      <c r="B522" s="77"/>
      <c r="C522" s="88"/>
      <c r="D522" s="77"/>
      <c r="E522" s="89"/>
      <c r="F522" s="90"/>
      <c r="G522" s="78"/>
      <c r="H522" s="89"/>
      <c r="I522" s="88"/>
      <c r="J522" s="78"/>
      <c r="K522" s="89"/>
      <c r="L522" s="88"/>
      <c r="N522" s="89"/>
      <c r="P522" s="90"/>
      <c r="Q522" s="78"/>
      <c r="R522" s="89"/>
      <c r="S522" s="88"/>
      <c r="T522" s="78"/>
      <c r="U522" s="89"/>
      <c r="V522" s="88"/>
      <c r="W522" s="77"/>
      <c r="X522" s="89"/>
      <c r="AA522" s="229"/>
      <c r="AB522" s="229"/>
      <c r="AC522" s="229"/>
    </row>
    <row r="523" spans="2:29" s="79" customFormat="1" x14ac:dyDescent="0.25">
      <c r="B523" s="77"/>
      <c r="C523" s="88"/>
      <c r="D523" s="77"/>
      <c r="E523" s="89"/>
      <c r="F523" s="90"/>
      <c r="G523" s="78"/>
      <c r="H523" s="89"/>
      <c r="I523" s="88"/>
      <c r="J523" s="78"/>
      <c r="K523" s="89"/>
      <c r="L523" s="88"/>
      <c r="N523" s="89"/>
      <c r="P523" s="90"/>
      <c r="Q523" s="78"/>
      <c r="R523" s="89"/>
      <c r="S523" s="88"/>
      <c r="T523" s="78"/>
      <c r="U523" s="89"/>
      <c r="V523" s="88"/>
      <c r="W523" s="77"/>
      <c r="X523" s="89"/>
      <c r="AA523" s="229"/>
      <c r="AB523" s="229"/>
      <c r="AC523" s="229"/>
    </row>
    <row r="524" spans="2:29" s="79" customFormat="1" x14ac:dyDescent="0.25">
      <c r="B524" s="77"/>
      <c r="C524" s="88"/>
      <c r="D524" s="77"/>
      <c r="E524" s="89"/>
      <c r="F524" s="90"/>
      <c r="G524" s="78"/>
      <c r="H524" s="89"/>
      <c r="I524" s="88"/>
      <c r="J524" s="78"/>
      <c r="K524" s="89"/>
      <c r="L524" s="88"/>
      <c r="N524" s="89"/>
      <c r="P524" s="90"/>
      <c r="Q524" s="78"/>
      <c r="R524" s="89"/>
      <c r="S524" s="88"/>
      <c r="T524" s="78"/>
      <c r="U524" s="89"/>
      <c r="V524" s="88"/>
      <c r="W524" s="77"/>
      <c r="X524" s="89"/>
      <c r="AA524" s="229"/>
      <c r="AB524" s="229"/>
      <c r="AC524" s="229"/>
    </row>
    <row r="525" spans="2:29" s="79" customFormat="1" x14ac:dyDescent="0.25">
      <c r="B525" s="77"/>
      <c r="C525" s="88"/>
      <c r="D525" s="77"/>
      <c r="E525" s="89"/>
      <c r="F525" s="90"/>
      <c r="G525" s="78"/>
      <c r="H525" s="89"/>
      <c r="I525" s="88"/>
      <c r="J525" s="78"/>
      <c r="K525" s="89"/>
      <c r="L525" s="88"/>
      <c r="N525" s="89"/>
      <c r="P525" s="90"/>
      <c r="Q525" s="78"/>
      <c r="R525" s="89"/>
      <c r="S525" s="88"/>
      <c r="T525" s="78"/>
      <c r="U525" s="89"/>
      <c r="V525" s="88"/>
      <c r="W525" s="77"/>
      <c r="X525" s="89"/>
      <c r="AA525" s="229"/>
      <c r="AB525" s="229"/>
      <c r="AC525" s="229"/>
    </row>
    <row r="526" spans="2:29" s="79" customFormat="1" x14ac:dyDescent="0.25">
      <c r="B526" s="77"/>
      <c r="C526" s="88"/>
      <c r="D526" s="77"/>
      <c r="E526" s="89"/>
      <c r="F526" s="90"/>
      <c r="G526" s="78"/>
      <c r="H526" s="89"/>
      <c r="I526" s="88"/>
      <c r="J526" s="78"/>
      <c r="K526" s="89"/>
      <c r="L526" s="88"/>
      <c r="N526" s="89"/>
      <c r="P526" s="90"/>
      <c r="Q526" s="78"/>
      <c r="R526" s="89"/>
      <c r="S526" s="88"/>
      <c r="T526" s="78"/>
      <c r="U526" s="89"/>
      <c r="V526" s="88"/>
      <c r="W526" s="77"/>
      <c r="X526" s="89"/>
      <c r="AA526" s="229"/>
      <c r="AB526" s="229"/>
      <c r="AC526" s="229"/>
    </row>
    <row r="527" spans="2:29" s="79" customFormat="1" x14ac:dyDescent="0.25">
      <c r="B527" s="77"/>
      <c r="C527" s="88"/>
      <c r="D527" s="77"/>
      <c r="E527" s="89"/>
      <c r="F527" s="90"/>
      <c r="G527" s="78"/>
      <c r="H527" s="89"/>
      <c r="I527" s="88"/>
      <c r="J527" s="78"/>
      <c r="K527" s="89"/>
      <c r="L527" s="88"/>
      <c r="N527" s="89"/>
      <c r="P527" s="90"/>
      <c r="Q527" s="78"/>
      <c r="R527" s="89"/>
      <c r="S527" s="88"/>
      <c r="T527" s="78"/>
      <c r="U527" s="89"/>
      <c r="V527" s="88"/>
      <c r="W527" s="77"/>
      <c r="X527" s="89"/>
      <c r="AA527" s="229"/>
      <c r="AB527" s="229"/>
      <c r="AC527" s="229"/>
    </row>
    <row r="528" spans="2:29" s="79" customFormat="1" x14ac:dyDescent="0.25">
      <c r="B528" s="77"/>
      <c r="C528" s="88"/>
      <c r="D528" s="77"/>
      <c r="E528" s="89"/>
      <c r="F528" s="90"/>
      <c r="G528" s="78"/>
      <c r="H528" s="89"/>
      <c r="I528" s="88"/>
      <c r="J528" s="78"/>
      <c r="K528" s="89"/>
      <c r="L528" s="88"/>
      <c r="N528" s="89"/>
      <c r="P528" s="90"/>
      <c r="Q528" s="78"/>
      <c r="R528" s="89"/>
      <c r="S528" s="88"/>
      <c r="T528" s="78"/>
      <c r="U528" s="89"/>
      <c r="V528" s="88"/>
      <c r="W528" s="77"/>
      <c r="X528" s="89"/>
      <c r="AA528" s="229"/>
      <c r="AB528" s="229"/>
      <c r="AC528" s="229"/>
    </row>
    <row r="529" spans="2:29" s="79" customFormat="1" x14ac:dyDescent="0.25">
      <c r="B529" s="77"/>
      <c r="C529" s="88"/>
      <c r="D529" s="77"/>
      <c r="E529" s="89"/>
      <c r="F529" s="90"/>
      <c r="G529" s="78"/>
      <c r="H529" s="89"/>
      <c r="I529" s="88"/>
      <c r="J529" s="78"/>
      <c r="K529" s="89"/>
      <c r="L529" s="88"/>
      <c r="N529" s="89"/>
      <c r="P529" s="90"/>
      <c r="Q529" s="78"/>
      <c r="R529" s="89"/>
      <c r="S529" s="88"/>
      <c r="T529" s="78"/>
      <c r="U529" s="89"/>
      <c r="V529" s="88"/>
      <c r="W529" s="77"/>
      <c r="X529" s="89"/>
      <c r="AA529" s="229"/>
      <c r="AB529" s="229"/>
      <c r="AC529" s="229"/>
    </row>
    <row r="530" spans="2:29" s="79" customFormat="1" x14ac:dyDescent="0.25">
      <c r="B530" s="77"/>
      <c r="C530" s="88"/>
      <c r="D530" s="77"/>
      <c r="E530" s="89"/>
      <c r="F530" s="90"/>
      <c r="G530" s="78"/>
      <c r="H530" s="89"/>
      <c r="I530" s="88"/>
      <c r="J530" s="78"/>
      <c r="K530" s="89"/>
      <c r="L530" s="88"/>
      <c r="N530" s="89"/>
      <c r="P530" s="90"/>
      <c r="Q530" s="78"/>
      <c r="R530" s="89"/>
      <c r="S530" s="88"/>
      <c r="T530" s="78"/>
      <c r="U530" s="89"/>
      <c r="V530" s="88"/>
      <c r="W530" s="77"/>
      <c r="X530" s="89"/>
      <c r="AA530" s="229"/>
      <c r="AB530" s="229"/>
      <c r="AC530" s="229"/>
    </row>
    <row r="531" spans="2:29" s="79" customFormat="1" x14ac:dyDescent="0.25">
      <c r="B531" s="77"/>
      <c r="C531" s="88"/>
      <c r="D531" s="77"/>
      <c r="E531" s="89"/>
      <c r="F531" s="90"/>
      <c r="G531" s="78"/>
      <c r="H531" s="89"/>
      <c r="I531" s="88"/>
      <c r="J531" s="78"/>
      <c r="K531" s="89"/>
      <c r="L531" s="88"/>
      <c r="N531" s="89"/>
      <c r="P531" s="90"/>
      <c r="Q531" s="78"/>
      <c r="R531" s="89"/>
      <c r="S531" s="88"/>
      <c r="T531" s="78"/>
      <c r="U531" s="89"/>
      <c r="V531" s="88"/>
      <c r="W531" s="77"/>
      <c r="X531" s="89"/>
      <c r="AA531" s="229"/>
      <c r="AB531" s="229"/>
      <c r="AC531" s="229"/>
    </row>
    <row r="532" spans="2:29" s="79" customFormat="1" x14ac:dyDescent="0.25">
      <c r="B532" s="77"/>
      <c r="C532" s="88"/>
      <c r="D532" s="77"/>
      <c r="E532" s="89"/>
      <c r="F532" s="90"/>
      <c r="G532" s="78"/>
      <c r="H532" s="89"/>
      <c r="I532" s="88"/>
      <c r="J532" s="78"/>
      <c r="K532" s="89"/>
      <c r="L532" s="88"/>
      <c r="N532" s="89"/>
      <c r="P532" s="90"/>
      <c r="Q532" s="78"/>
      <c r="R532" s="89"/>
      <c r="S532" s="88"/>
      <c r="T532" s="78"/>
      <c r="U532" s="89"/>
      <c r="V532" s="88"/>
      <c r="W532" s="77"/>
      <c r="X532" s="89"/>
      <c r="AA532" s="229"/>
      <c r="AB532" s="229"/>
      <c r="AC532" s="229"/>
    </row>
    <row r="533" spans="2:29" s="79" customFormat="1" x14ac:dyDescent="0.25">
      <c r="B533" s="77"/>
      <c r="C533" s="88"/>
      <c r="D533" s="77"/>
      <c r="E533" s="89"/>
      <c r="F533" s="90"/>
      <c r="G533" s="78"/>
      <c r="H533" s="89"/>
      <c r="I533" s="88"/>
      <c r="J533" s="78"/>
      <c r="K533" s="89"/>
      <c r="L533" s="88"/>
      <c r="N533" s="89"/>
      <c r="P533" s="90"/>
      <c r="Q533" s="78"/>
      <c r="R533" s="89"/>
      <c r="S533" s="88"/>
      <c r="T533" s="78"/>
      <c r="U533" s="89"/>
      <c r="V533" s="88"/>
      <c r="W533" s="77"/>
      <c r="X533" s="89"/>
      <c r="AA533" s="229"/>
      <c r="AB533" s="229"/>
      <c r="AC533" s="229"/>
    </row>
    <row r="534" spans="2:29" s="79" customFormat="1" x14ac:dyDescent="0.25">
      <c r="B534" s="77"/>
      <c r="C534" s="88"/>
      <c r="D534" s="77"/>
      <c r="E534" s="89"/>
      <c r="F534" s="90"/>
      <c r="G534" s="78"/>
      <c r="H534" s="89"/>
      <c r="I534" s="88"/>
      <c r="J534" s="78"/>
      <c r="K534" s="89"/>
      <c r="L534" s="88"/>
      <c r="N534" s="89"/>
      <c r="P534" s="90"/>
      <c r="Q534" s="78"/>
      <c r="R534" s="89"/>
      <c r="S534" s="88"/>
      <c r="T534" s="78"/>
      <c r="U534" s="89"/>
      <c r="V534" s="88"/>
      <c r="W534" s="77"/>
      <c r="X534" s="89"/>
      <c r="AA534" s="229"/>
      <c r="AB534" s="229"/>
      <c r="AC534" s="229"/>
    </row>
    <row r="535" spans="2:29" s="79" customFormat="1" x14ac:dyDescent="0.25">
      <c r="B535" s="77"/>
      <c r="C535" s="88"/>
      <c r="D535" s="77"/>
      <c r="E535" s="89"/>
      <c r="F535" s="90"/>
      <c r="G535" s="78"/>
      <c r="H535" s="89"/>
      <c r="I535" s="88"/>
      <c r="J535" s="78"/>
      <c r="K535" s="89"/>
      <c r="L535" s="88"/>
      <c r="N535" s="89"/>
      <c r="P535" s="90"/>
      <c r="Q535" s="78"/>
      <c r="R535" s="89"/>
      <c r="S535" s="88"/>
      <c r="T535" s="78"/>
      <c r="U535" s="89"/>
      <c r="V535" s="88"/>
      <c r="W535" s="77"/>
      <c r="X535" s="89"/>
      <c r="AA535" s="229"/>
      <c r="AB535" s="229"/>
      <c r="AC535" s="229"/>
    </row>
    <row r="536" spans="2:29" s="79" customFormat="1" x14ac:dyDescent="0.25">
      <c r="B536" s="77"/>
      <c r="C536" s="88"/>
      <c r="D536" s="77"/>
      <c r="E536" s="89"/>
      <c r="F536" s="90"/>
      <c r="G536" s="78"/>
      <c r="H536" s="89"/>
      <c r="I536" s="88"/>
      <c r="J536" s="78"/>
      <c r="K536" s="89"/>
      <c r="L536" s="88"/>
      <c r="N536" s="89"/>
      <c r="P536" s="90"/>
      <c r="Q536" s="78"/>
      <c r="R536" s="89"/>
      <c r="S536" s="88"/>
      <c r="T536" s="78"/>
      <c r="U536" s="89"/>
      <c r="V536" s="88"/>
      <c r="W536" s="77"/>
      <c r="X536" s="89"/>
      <c r="AA536" s="229"/>
      <c r="AB536" s="229"/>
      <c r="AC536" s="229"/>
    </row>
    <row r="537" spans="2:29" s="79" customFormat="1" x14ac:dyDescent="0.25">
      <c r="B537" s="77"/>
      <c r="C537" s="88"/>
      <c r="D537" s="77"/>
      <c r="E537" s="89"/>
      <c r="F537" s="90"/>
      <c r="G537" s="78"/>
      <c r="H537" s="89"/>
      <c r="I537" s="88"/>
      <c r="J537" s="78"/>
      <c r="K537" s="89"/>
      <c r="L537" s="88"/>
      <c r="N537" s="89"/>
      <c r="P537" s="90"/>
      <c r="Q537" s="78"/>
      <c r="R537" s="89"/>
      <c r="S537" s="88"/>
      <c r="T537" s="78"/>
      <c r="U537" s="89"/>
      <c r="V537" s="88"/>
      <c r="W537" s="77"/>
      <c r="X537" s="89"/>
      <c r="AA537" s="229"/>
      <c r="AB537" s="229"/>
      <c r="AC537" s="229"/>
    </row>
    <row r="538" spans="2:29" s="79" customFormat="1" x14ac:dyDescent="0.25">
      <c r="B538" s="77"/>
      <c r="C538" s="88"/>
      <c r="D538" s="77"/>
      <c r="E538" s="89"/>
      <c r="F538" s="90"/>
      <c r="G538" s="78"/>
      <c r="H538" s="89"/>
      <c r="I538" s="88"/>
      <c r="J538" s="78"/>
      <c r="K538" s="89"/>
      <c r="L538" s="88"/>
      <c r="N538" s="89"/>
      <c r="P538" s="90"/>
      <c r="Q538" s="78"/>
      <c r="R538" s="89"/>
      <c r="S538" s="88"/>
      <c r="T538" s="78"/>
      <c r="U538" s="89"/>
      <c r="V538" s="88"/>
      <c r="W538" s="77"/>
      <c r="X538" s="89"/>
      <c r="AA538" s="229"/>
      <c r="AB538" s="229"/>
      <c r="AC538" s="229"/>
    </row>
    <row r="539" spans="2:29" s="79" customFormat="1" x14ac:dyDescent="0.25">
      <c r="B539" s="77"/>
      <c r="C539" s="88"/>
      <c r="D539" s="77"/>
      <c r="E539" s="89"/>
      <c r="F539" s="90"/>
      <c r="G539" s="78"/>
      <c r="H539" s="89"/>
      <c r="I539" s="88"/>
      <c r="J539" s="78"/>
      <c r="K539" s="89"/>
      <c r="L539" s="88"/>
      <c r="N539" s="89"/>
      <c r="P539" s="90"/>
      <c r="Q539" s="78"/>
      <c r="R539" s="89"/>
      <c r="S539" s="88"/>
      <c r="T539" s="78"/>
      <c r="U539" s="89"/>
      <c r="V539" s="88"/>
      <c r="W539" s="77"/>
      <c r="X539" s="89"/>
      <c r="AA539" s="229"/>
      <c r="AB539" s="229"/>
      <c r="AC539" s="229"/>
    </row>
    <row r="540" spans="2:29" s="79" customFormat="1" x14ac:dyDescent="0.25">
      <c r="B540" s="77"/>
      <c r="C540" s="88"/>
      <c r="D540" s="77"/>
      <c r="E540" s="89"/>
      <c r="F540" s="90"/>
      <c r="G540" s="78"/>
      <c r="H540" s="89"/>
      <c r="I540" s="88"/>
      <c r="J540" s="78"/>
      <c r="K540" s="89"/>
      <c r="L540" s="88"/>
      <c r="N540" s="89"/>
      <c r="P540" s="90"/>
      <c r="Q540" s="78"/>
      <c r="R540" s="89"/>
      <c r="S540" s="88"/>
      <c r="T540" s="78"/>
      <c r="U540" s="89"/>
      <c r="V540" s="88"/>
      <c r="W540" s="77"/>
      <c r="X540" s="89"/>
      <c r="AA540" s="229"/>
      <c r="AB540" s="229"/>
      <c r="AC540" s="229"/>
    </row>
    <row r="541" spans="2:29" s="79" customFormat="1" x14ac:dyDescent="0.25">
      <c r="B541" s="77"/>
      <c r="C541" s="88"/>
      <c r="D541" s="77"/>
      <c r="E541" s="89"/>
      <c r="F541" s="90"/>
      <c r="G541" s="78"/>
      <c r="H541" s="89"/>
      <c r="I541" s="88"/>
      <c r="J541" s="78"/>
      <c r="K541" s="89"/>
      <c r="L541" s="88"/>
      <c r="N541" s="89"/>
      <c r="P541" s="90"/>
      <c r="Q541" s="78"/>
      <c r="R541" s="89"/>
      <c r="S541" s="88"/>
      <c r="T541" s="78"/>
      <c r="U541" s="89"/>
      <c r="V541" s="88"/>
      <c r="W541" s="77"/>
      <c r="X541" s="89"/>
      <c r="AA541" s="229"/>
      <c r="AB541" s="229"/>
      <c r="AC541" s="229"/>
    </row>
    <row r="542" spans="2:29" s="79" customFormat="1" x14ac:dyDescent="0.25">
      <c r="B542" s="77"/>
      <c r="C542" s="88"/>
      <c r="D542" s="77"/>
      <c r="E542" s="89"/>
      <c r="F542" s="90"/>
      <c r="G542" s="78"/>
      <c r="H542" s="89"/>
      <c r="I542" s="88"/>
      <c r="J542" s="78"/>
      <c r="K542" s="89"/>
      <c r="L542" s="88"/>
      <c r="N542" s="89"/>
      <c r="P542" s="90"/>
      <c r="Q542" s="78"/>
      <c r="R542" s="89"/>
      <c r="S542" s="88"/>
      <c r="T542" s="78"/>
      <c r="U542" s="89"/>
      <c r="V542" s="88"/>
      <c r="W542" s="77"/>
      <c r="X542" s="89"/>
      <c r="AA542" s="229"/>
      <c r="AB542" s="229"/>
      <c r="AC542" s="229"/>
    </row>
    <row r="543" spans="2:29" s="79" customFormat="1" x14ac:dyDescent="0.25">
      <c r="B543" s="77"/>
      <c r="C543" s="88"/>
      <c r="D543" s="77"/>
      <c r="E543" s="89"/>
      <c r="F543" s="90"/>
      <c r="G543" s="78"/>
      <c r="H543" s="89"/>
      <c r="I543" s="88"/>
      <c r="J543" s="78"/>
      <c r="K543" s="89"/>
      <c r="L543" s="88"/>
      <c r="N543" s="89"/>
      <c r="P543" s="90"/>
      <c r="Q543" s="78"/>
      <c r="R543" s="89"/>
      <c r="S543" s="88"/>
      <c r="T543" s="78"/>
      <c r="U543" s="89"/>
      <c r="V543" s="88"/>
      <c r="W543" s="77"/>
      <c r="X543" s="89"/>
      <c r="AA543" s="229"/>
      <c r="AB543" s="229"/>
      <c r="AC543" s="229"/>
    </row>
    <row r="544" spans="2:29" s="79" customFormat="1" x14ac:dyDescent="0.25">
      <c r="B544" s="77"/>
      <c r="C544" s="88"/>
      <c r="D544" s="77"/>
      <c r="E544" s="89"/>
      <c r="F544" s="90"/>
      <c r="G544" s="78"/>
      <c r="H544" s="89"/>
      <c r="I544" s="88"/>
      <c r="J544" s="78"/>
      <c r="K544" s="89"/>
      <c r="L544" s="88"/>
      <c r="N544" s="89"/>
      <c r="P544" s="90"/>
      <c r="Q544" s="78"/>
      <c r="R544" s="89"/>
      <c r="S544" s="88"/>
      <c r="T544" s="78"/>
      <c r="U544" s="89"/>
      <c r="V544" s="88"/>
      <c r="W544" s="77"/>
      <c r="X544" s="89"/>
      <c r="AA544" s="229"/>
      <c r="AB544" s="229"/>
      <c r="AC544" s="229"/>
    </row>
    <row r="545" spans="2:29" s="79" customFormat="1" x14ac:dyDescent="0.25">
      <c r="B545" s="77"/>
      <c r="C545" s="88"/>
      <c r="D545" s="77"/>
      <c r="E545" s="89"/>
      <c r="F545" s="90"/>
      <c r="G545" s="78"/>
      <c r="H545" s="89"/>
      <c r="I545" s="88"/>
      <c r="J545" s="78"/>
      <c r="K545" s="89"/>
      <c r="L545" s="88"/>
      <c r="N545" s="89"/>
      <c r="P545" s="90"/>
      <c r="Q545" s="78"/>
      <c r="R545" s="89"/>
      <c r="S545" s="88"/>
      <c r="T545" s="78"/>
      <c r="U545" s="89"/>
      <c r="V545" s="88"/>
      <c r="W545" s="77"/>
      <c r="X545" s="89"/>
      <c r="AA545" s="229"/>
      <c r="AB545" s="229"/>
      <c r="AC545" s="229"/>
    </row>
    <row r="546" spans="2:29" s="79" customFormat="1" x14ac:dyDescent="0.25">
      <c r="B546" s="77"/>
      <c r="C546" s="88"/>
      <c r="D546" s="77"/>
      <c r="E546" s="89"/>
      <c r="F546" s="90"/>
      <c r="G546" s="78"/>
      <c r="H546" s="89"/>
      <c r="I546" s="88"/>
      <c r="J546" s="78"/>
      <c r="K546" s="89"/>
      <c r="L546" s="88"/>
      <c r="N546" s="89"/>
      <c r="P546" s="90"/>
      <c r="Q546" s="78"/>
      <c r="R546" s="89"/>
      <c r="S546" s="88"/>
      <c r="T546" s="78"/>
      <c r="U546" s="89"/>
      <c r="V546" s="88"/>
      <c r="W546" s="77"/>
      <c r="X546" s="89"/>
      <c r="AA546" s="229"/>
      <c r="AB546" s="229"/>
      <c r="AC546" s="229"/>
    </row>
    <row r="547" spans="2:29" s="79" customFormat="1" x14ac:dyDescent="0.25">
      <c r="B547" s="77"/>
      <c r="C547" s="88"/>
      <c r="D547" s="77"/>
      <c r="E547" s="89"/>
      <c r="F547" s="90"/>
      <c r="G547" s="78"/>
      <c r="H547" s="89"/>
      <c r="I547" s="88"/>
      <c r="J547" s="78"/>
      <c r="K547" s="89"/>
      <c r="L547" s="88"/>
      <c r="N547" s="89"/>
      <c r="P547" s="90"/>
      <c r="Q547" s="78"/>
      <c r="R547" s="89"/>
      <c r="S547" s="88"/>
      <c r="T547" s="78"/>
      <c r="U547" s="89"/>
      <c r="V547" s="88"/>
      <c r="W547" s="77"/>
      <c r="X547" s="89"/>
      <c r="AA547" s="229"/>
      <c r="AB547" s="229"/>
      <c r="AC547" s="229"/>
    </row>
    <row r="548" spans="2:29" s="79" customFormat="1" x14ac:dyDescent="0.25">
      <c r="B548" s="77"/>
      <c r="C548" s="88"/>
      <c r="D548" s="77"/>
      <c r="E548" s="89"/>
      <c r="F548" s="90"/>
      <c r="G548" s="78"/>
      <c r="H548" s="89"/>
      <c r="I548" s="88"/>
      <c r="J548" s="78"/>
      <c r="K548" s="89"/>
      <c r="L548" s="88"/>
      <c r="N548" s="89"/>
      <c r="P548" s="90"/>
      <c r="Q548" s="78"/>
      <c r="R548" s="89"/>
      <c r="S548" s="88"/>
      <c r="T548" s="78"/>
      <c r="U548" s="89"/>
      <c r="V548" s="88"/>
      <c r="W548" s="77"/>
      <c r="X548" s="89"/>
      <c r="AA548" s="229"/>
      <c r="AB548" s="229"/>
      <c r="AC548" s="229"/>
    </row>
    <row r="549" spans="2:29" s="79" customFormat="1" x14ac:dyDescent="0.25">
      <c r="B549" s="77"/>
      <c r="C549" s="88"/>
      <c r="D549" s="77"/>
      <c r="E549" s="89"/>
      <c r="F549" s="90"/>
      <c r="G549" s="78"/>
      <c r="H549" s="89"/>
      <c r="I549" s="88"/>
      <c r="J549" s="78"/>
      <c r="K549" s="89"/>
      <c r="L549" s="88"/>
      <c r="N549" s="89"/>
      <c r="P549" s="90"/>
      <c r="Q549" s="78"/>
      <c r="R549" s="89"/>
      <c r="S549" s="88"/>
      <c r="T549" s="78"/>
      <c r="U549" s="89"/>
      <c r="V549" s="88"/>
      <c r="W549" s="77"/>
      <c r="X549" s="89"/>
      <c r="AA549" s="229"/>
      <c r="AB549" s="229"/>
      <c r="AC549" s="229"/>
    </row>
    <row r="550" spans="2:29" s="79" customFormat="1" x14ac:dyDescent="0.25">
      <c r="B550" s="77"/>
      <c r="C550" s="88"/>
      <c r="D550" s="77"/>
      <c r="E550" s="89"/>
      <c r="F550" s="90"/>
      <c r="G550" s="78"/>
      <c r="H550" s="89"/>
      <c r="I550" s="88"/>
      <c r="J550" s="78"/>
      <c r="K550" s="89"/>
      <c r="L550" s="88"/>
      <c r="N550" s="89"/>
      <c r="P550" s="90"/>
      <c r="Q550" s="78"/>
      <c r="R550" s="89"/>
      <c r="S550" s="88"/>
      <c r="T550" s="78"/>
      <c r="U550" s="89"/>
      <c r="V550" s="88"/>
      <c r="W550" s="77"/>
      <c r="X550" s="89"/>
      <c r="AA550" s="229"/>
      <c r="AB550" s="229"/>
      <c r="AC550" s="229"/>
    </row>
    <row r="551" spans="2:29" s="79" customFormat="1" x14ac:dyDescent="0.25">
      <c r="B551" s="77"/>
      <c r="C551" s="88"/>
      <c r="D551" s="77"/>
      <c r="E551" s="89"/>
      <c r="F551" s="90"/>
      <c r="G551" s="78"/>
      <c r="H551" s="89"/>
      <c r="I551" s="88"/>
      <c r="J551" s="78"/>
      <c r="K551" s="89"/>
      <c r="L551" s="88"/>
      <c r="N551" s="89"/>
      <c r="P551" s="90"/>
      <c r="Q551" s="78"/>
      <c r="R551" s="89"/>
      <c r="S551" s="88"/>
      <c r="T551" s="78"/>
      <c r="U551" s="89"/>
      <c r="V551" s="88"/>
      <c r="W551" s="77"/>
      <c r="X551" s="89"/>
      <c r="AA551" s="229"/>
      <c r="AB551" s="229"/>
      <c r="AC551" s="229"/>
    </row>
    <row r="552" spans="2:29" s="79" customFormat="1" x14ac:dyDescent="0.25">
      <c r="B552" s="77"/>
      <c r="C552" s="88"/>
      <c r="D552" s="77"/>
      <c r="E552" s="89"/>
      <c r="F552" s="90"/>
      <c r="G552" s="78"/>
      <c r="H552" s="89"/>
      <c r="I552" s="88"/>
      <c r="J552" s="78"/>
      <c r="K552" s="89"/>
      <c r="L552" s="88"/>
      <c r="N552" s="89"/>
      <c r="P552" s="90"/>
      <c r="Q552" s="78"/>
      <c r="R552" s="89"/>
      <c r="S552" s="88"/>
      <c r="T552" s="78"/>
      <c r="U552" s="89"/>
      <c r="V552" s="88"/>
      <c r="W552" s="77"/>
      <c r="X552" s="89"/>
      <c r="AA552" s="229"/>
      <c r="AB552" s="229"/>
      <c r="AC552" s="229"/>
    </row>
    <row r="553" spans="2:29" s="79" customFormat="1" x14ac:dyDescent="0.25">
      <c r="B553" s="77"/>
      <c r="C553" s="88"/>
      <c r="D553" s="77"/>
      <c r="E553" s="89"/>
      <c r="F553" s="90"/>
      <c r="G553" s="78"/>
      <c r="H553" s="89"/>
      <c r="I553" s="88"/>
      <c r="J553" s="78"/>
      <c r="K553" s="89"/>
      <c r="L553" s="88"/>
      <c r="N553" s="89"/>
      <c r="P553" s="90"/>
      <c r="Q553" s="78"/>
      <c r="R553" s="89"/>
      <c r="S553" s="88"/>
      <c r="T553" s="78"/>
      <c r="U553" s="89"/>
      <c r="V553" s="88"/>
      <c r="W553" s="77"/>
      <c r="X553" s="89"/>
      <c r="AA553" s="229"/>
      <c r="AB553" s="229"/>
      <c r="AC553" s="229"/>
    </row>
    <row r="554" spans="2:29" s="79" customFormat="1" x14ac:dyDescent="0.25">
      <c r="B554" s="77"/>
      <c r="C554" s="88"/>
      <c r="D554" s="77"/>
      <c r="E554" s="89"/>
      <c r="F554" s="90"/>
      <c r="G554" s="78"/>
      <c r="H554" s="89"/>
      <c r="I554" s="88"/>
      <c r="J554" s="78"/>
      <c r="K554" s="89"/>
      <c r="L554" s="88"/>
      <c r="N554" s="89"/>
      <c r="P554" s="90"/>
      <c r="Q554" s="78"/>
      <c r="R554" s="89"/>
      <c r="S554" s="88"/>
      <c r="T554" s="78"/>
      <c r="U554" s="89"/>
      <c r="V554" s="88"/>
      <c r="W554" s="77"/>
      <c r="X554" s="89"/>
      <c r="AA554" s="229"/>
      <c r="AB554" s="229"/>
      <c r="AC554" s="229"/>
    </row>
    <row r="555" spans="2:29" s="79" customFormat="1" x14ac:dyDescent="0.25">
      <c r="B555" s="77"/>
      <c r="C555" s="88"/>
      <c r="D555" s="77"/>
      <c r="E555" s="89"/>
      <c r="F555" s="90"/>
      <c r="G555" s="78"/>
      <c r="H555" s="89"/>
      <c r="I555" s="88"/>
      <c r="J555" s="78"/>
      <c r="K555" s="89"/>
      <c r="L555" s="88"/>
      <c r="N555" s="89"/>
      <c r="P555" s="90"/>
      <c r="Q555" s="78"/>
      <c r="R555" s="89"/>
      <c r="S555" s="88"/>
      <c r="T555" s="78"/>
      <c r="U555" s="89"/>
      <c r="V555" s="88"/>
      <c r="W555" s="77"/>
      <c r="X555" s="89"/>
      <c r="AA555" s="229"/>
      <c r="AB555" s="229"/>
      <c r="AC555" s="229"/>
    </row>
    <row r="556" spans="2:29" s="79" customFormat="1" x14ac:dyDescent="0.25">
      <c r="B556" s="77"/>
      <c r="C556" s="88"/>
      <c r="D556" s="77"/>
      <c r="E556" s="89"/>
      <c r="F556" s="90"/>
      <c r="G556" s="78"/>
      <c r="H556" s="89"/>
      <c r="I556" s="88"/>
      <c r="J556" s="78"/>
      <c r="K556" s="89"/>
      <c r="L556" s="88"/>
      <c r="N556" s="89"/>
      <c r="P556" s="90"/>
      <c r="Q556" s="78"/>
      <c r="R556" s="89"/>
      <c r="S556" s="88"/>
      <c r="T556" s="78"/>
      <c r="U556" s="89"/>
      <c r="V556" s="88"/>
      <c r="W556" s="77"/>
      <c r="X556" s="89"/>
      <c r="AA556" s="229"/>
      <c r="AB556" s="229"/>
      <c r="AC556" s="229"/>
    </row>
    <row r="557" spans="2:29" s="79" customFormat="1" x14ac:dyDescent="0.25">
      <c r="B557" s="77"/>
      <c r="C557" s="88"/>
      <c r="D557" s="77"/>
      <c r="E557" s="89"/>
      <c r="F557" s="90"/>
      <c r="G557" s="78"/>
      <c r="H557" s="89"/>
      <c r="I557" s="88"/>
      <c r="J557" s="78"/>
      <c r="K557" s="89"/>
      <c r="L557" s="88"/>
      <c r="N557" s="89"/>
      <c r="P557" s="90"/>
      <c r="Q557" s="78"/>
      <c r="R557" s="89"/>
      <c r="S557" s="88"/>
      <c r="T557" s="78"/>
      <c r="U557" s="89"/>
      <c r="V557" s="88"/>
      <c r="W557" s="77"/>
      <c r="X557" s="89"/>
      <c r="AA557" s="229"/>
      <c r="AB557" s="229"/>
      <c r="AC557" s="229"/>
    </row>
    <row r="558" spans="2:29" s="79" customFormat="1" x14ac:dyDescent="0.25">
      <c r="B558" s="77"/>
      <c r="C558" s="88"/>
      <c r="D558" s="77"/>
      <c r="E558" s="89"/>
      <c r="F558" s="90"/>
      <c r="G558" s="78"/>
      <c r="H558" s="89"/>
      <c r="I558" s="88"/>
      <c r="J558" s="78"/>
      <c r="K558" s="89"/>
      <c r="L558" s="88"/>
      <c r="N558" s="89"/>
      <c r="P558" s="90"/>
      <c r="Q558" s="78"/>
      <c r="R558" s="89"/>
      <c r="S558" s="88"/>
      <c r="T558" s="78"/>
      <c r="U558" s="89"/>
      <c r="V558" s="88"/>
      <c r="W558" s="77"/>
      <c r="X558" s="89"/>
      <c r="AA558" s="229"/>
      <c r="AB558" s="229"/>
      <c r="AC558" s="229"/>
    </row>
    <row r="559" spans="2:29" s="79" customFormat="1" x14ac:dyDescent="0.25">
      <c r="B559" s="77"/>
      <c r="C559" s="88"/>
      <c r="D559" s="77"/>
      <c r="E559" s="89"/>
      <c r="F559" s="90"/>
      <c r="G559" s="78"/>
      <c r="H559" s="89"/>
      <c r="I559" s="88"/>
      <c r="J559" s="78"/>
      <c r="K559" s="89"/>
      <c r="L559" s="88"/>
      <c r="N559" s="89"/>
      <c r="P559" s="90"/>
      <c r="Q559" s="78"/>
      <c r="R559" s="89"/>
      <c r="S559" s="88"/>
      <c r="T559" s="78"/>
      <c r="U559" s="89"/>
      <c r="V559" s="88"/>
      <c r="W559" s="77"/>
      <c r="X559" s="89"/>
      <c r="AA559" s="229"/>
      <c r="AB559" s="229"/>
      <c r="AC559" s="229"/>
    </row>
    <row r="560" spans="2:29" s="79" customFormat="1" x14ac:dyDescent="0.25">
      <c r="B560" s="77"/>
      <c r="C560" s="88"/>
      <c r="D560" s="77"/>
      <c r="E560" s="89"/>
      <c r="F560" s="90"/>
      <c r="G560" s="78"/>
      <c r="H560" s="89"/>
      <c r="I560" s="88"/>
      <c r="J560" s="78"/>
      <c r="K560" s="89"/>
      <c r="L560" s="88"/>
      <c r="N560" s="89"/>
      <c r="P560" s="90"/>
      <c r="Q560" s="78"/>
      <c r="R560" s="89"/>
      <c r="S560" s="88"/>
      <c r="T560" s="78"/>
      <c r="U560" s="89"/>
      <c r="V560" s="88"/>
      <c r="W560" s="77"/>
      <c r="X560" s="89"/>
      <c r="AA560" s="229"/>
      <c r="AB560" s="229"/>
      <c r="AC560" s="229"/>
    </row>
    <row r="561" spans="2:29" s="79" customFormat="1" x14ac:dyDescent="0.25">
      <c r="B561" s="77"/>
      <c r="C561" s="88"/>
      <c r="D561" s="77"/>
      <c r="E561" s="89"/>
      <c r="F561" s="90"/>
      <c r="G561" s="78"/>
      <c r="H561" s="89"/>
      <c r="I561" s="88"/>
      <c r="J561" s="78"/>
      <c r="K561" s="89"/>
      <c r="L561" s="88"/>
      <c r="N561" s="89"/>
      <c r="P561" s="90"/>
      <c r="Q561" s="78"/>
      <c r="R561" s="89"/>
      <c r="S561" s="88"/>
      <c r="T561" s="78"/>
      <c r="U561" s="89"/>
      <c r="V561" s="88"/>
      <c r="W561" s="77"/>
      <c r="X561" s="89"/>
      <c r="AA561" s="229"/>
      <c r="AB561" s="229"/>
      <c r="AC561" s="229"/>
    </row>
    <row r="562" spans="2:29" s="79" customFormat="1" x14ac:dyDescent="0.25">
      <c r="B562" s="77"/>
      <c r="C562" s="88"/>
      <c r="D562" s="77"/>
      <c r="E562" s="89"/>
      <c r="F562" s="90"/>
      <c r="G562" s="78"/>
      <c r="H562" s="89"/>
      <c r="I562" s="88"/>
      <c r="J562" s="78"/>
      <c r="K562" s="89"/>
      <c r="L562" s="88"/>
      <c r="N562" s="89"/>
      <c r="P562" s="90"/>
      <c r="Q562" s="78"/>
      <c r="R562" s="89"/>
      <c r="S562" s="88"/>
      <c r="T562" s="78"/>
      <c r="U562" s="89"/>
      <c r="V562" s="88"/>
      <c r="W562" s="77"/>
      <c r="X562" s="89"/>
      <c r="AA562" s="229"/>
      <c r="AB562" s="229"/>
      <c r="AC562" s="229"/>
    </row>
    <row r="563" spans="2:29" s="79" customFormat="1" x14ac:dyDescent="0.25">
      <c r="B563" s="77"/>
      <c r="C563" s="88"/>
      <c r="D563" s="77"/>
      <c r="E563" s="89"/>
      <c r="F563" s="90"/>
      <c r="G563" s="78"/>
      <c r="H563" s="89"/>
      <c r="I563" s="88"/>
      <c r="J563" s="78"/>
      <c r="K563" s="89"/>
      <c r="L563" s="88"/>
      <c r="N563" s="89"/>
      <c r="P563" s="90"/>
      <c r="Q563" s="78"/>
      <c r="R563" s="89"/>
      <c r="S563" s="88"/>
      <c r="T563" s="78"/>
      <c r="U563" s="89"/>
      <c r="V563" s="88"/>
      <c r="W563" s="77"/>
      <c r="X563" s="89"/>
      <c r="AA563" s="229"/>
      <c r="AB563" s="229"/>
      <c r="AC563" s="229"/>
    </row>
    <row r="564" spans="2:29" s="79" customFormat="1" x14ac:dyDescent="0.25">
      <c r="B564" s="77"/>
      <c r="C564" s="88"/>
      <c r="D564" s="77"/>
      <c r="E564" s="89"/>
      <c r="F564" s="90"/>
      <c r="G564" s="78"/>
      <c r="H564" s="89"/>
      <c r="I564" s="88"/>
      <c r="J564" s="78"/>
      <c r="K564" s="89"/>
      <c r="L564" s="88"/>
      <c r="N564" s="89"/>
      <c r="P564" s="90"/>
      <c r="Q564" s="78"/>
      <c r="R564" s="89"/>
      <c r="S564" s="88"/>
      <c r="T564" s="78"/>
      <c r="U564" s="89"/>
      <c r="V564" s="88"/>
      <c r="W564" s="77"/>
      <c r="X564" s="89"/>
      <c r="AA564" s="229"/>
      <c r="AB564" s="229"/>
      <c r="AC564" s="229"/>
    </row>
    <row r="565" spans="2:29" s="79" customFormat="1" x14ac:dyDescent="0.25">
      <c r="B565" s="77"/>
      <c r="C565" s="88"/>
      <c r="D565" s="77"/>
      <c r="E565" s="89"/>
      <c r="F565" s="90"/>
      <c r="G565" s="78"/>
      <c r="H565" s="89"/>
      <c r="I565" s="88"/>
      <c r="J565" s="78"/>
      <c r="K565" s="89"/>
      <c r="L565" s="88"/>
      <c r="N565" s="89"/>
      <c r="P565" s="90"/>
      <c r="Q565" s="78"/>
      <c r="R565" s="89"/>
      <c r="S565" s="88"/>
      <c r="T565" s="78"/>
      <c r="U565" s="89"/>
      <c r="V565" s="88"/>
      <c r="W565" s="77"/>
      <c r="X565" s="89"/>
      <c r="AA565" s="229"/>
      <c r="AB565" s="229"/>
      <c r="AC565" s="229"/>
    </row>
    <row r="566" spans="2:29" s="79" customFormat="1" x14ac:dyDescent="0.25">
      <c r="B566" s="77"/>
      <c r="C566" s="88"/>
      <c r="D566" s="77"/>
      <c r="E566" s="89"/>
      <c r="F566" s="90"/>
      <c r="G566" s="78"/>
      <c r="H566" s="89"/>
      <c r="I566" s="88"/>
      <c r="J566" s="78"/>
      <c r="K566" s="89"/>
      <c r="L566" s="88"/>
      <c r="N566" s="89"/>
      <c r="P566" s="90"/>
      <c r="Q566" s="78"/>
      <c r="R566" s="89"/>
      <c r="S566" s="88"/>
      <c r="T566" s="78"/>
      <c r="U566" s="89"/>
      <c r="V566" s="88"/>
      <c r="W566" s="77"/>
      <c r="X566" s="89"/>
      <c r="AA566" s="229"/>
      <c r="AB566" s="229"/>
      <c r="AC566" s="229"/>
    </row>
    <row r="567" spans="2:29" s="79" customFormat="1" x14ac:dyDescent="0.25">
      <c r="B567" s="77"/>
      <c r="C567" s="88"/>
      <c r="D567" s="77"/>
      <c r="E567" s="89"/>
      <c r="F567" s="90"/>
      <c r="G567" s="78"/>
      <c r="H567" s="89"/>
      <c r="I567" s="88"/>
      <c r="J567" s="78"/>
      <c r="K567" s="89"/>
      <c r="L567" s="88"/>
      <c r="N567" s="89"/>
      <c r="P567" s="90"/>
      <c r="Q567" s="78"/>
      <c r="R567" s="89"/>
      <c r="S567" s="88"/>
      <c r="T567" s="78"/>
      <c r="U567" s="89"/>
      <c r="V567" s="88"/>
      <c r="W567" s="77"/>
      <c r="X567" s="89"/>
      <c r="AA567" s="229"/>
      <c r="AB567" s="229"/>
      <c r="AC567" s="229"/>
    </row>
    <row r="568" spans="2:29" s="79" customFormat="1" x14ac:dyDescent="0.25">
      <c r="B568" s="77"/>
      <c r="C568" s="88"/>
      <c r="D568" s="77"/>
      <c r="E568" s="89"/>
      <c r="F568" s="90"/>
      <c r="G568" s="78"/>
      <c r="H568" s="89"/>
      <c r="I568" s="88"/>
      <c r="J568" s="78"/>
      <c r="K568" s="89"/>
      <c r="L568" s="88"/>
      <c r="N568" s="89"/>
      <c r="P568" s="90"/>
      <c r="Q568" s="78"/>
      <c r="R568" s="89"/>
      <c r="S568" s="88"/>
      <c r="T568" s="78"/>
      <c r="U568" s="89"/>
      <c r="V568" s="88"/>
      <c r="W568" s="77"/>
      <c r="X568" s="89"/>
      <c r="AA568" s="229"/>
      <c r="AB568" s="229"/>
      <c r="AC568" s="229"/>
    </row>
    <row r="569" spans="2:29" s="79" customFormat="1" x14ac:dyDescent="0.25">
      <c r="B569" s="77"/>
      <c r="C569" s="88"/>
      <c r="D569" s="77"/>
      <c r="E569" s="89"/>
      <c r="F569" s="90"/>
      <c r="G569" s="78"/>
      <c r="H569" s="89"/>
      <c r="I569" s="88"/>
      <c r="J569" s="78"/>
      <c r="K569" s="89"/>
      <c r="L569" s="88"/>
      <c r="N569" s="89"/>
      <c r="P569" s="90"/>
      <c r="Q569" s="78"/>
      <c r="R569" s="89"/>
      <c r="S569" s="88"/>
      <c r="T569" s="78"/>
      <c r="U569" s="89"/>
      <c r="V569" s="88"/>
      <c r="W569" s="77"/>
      <c r="X569" s="89"/>
      <c r="AA569" s="229"/>
      <c r="AB569" s="229"/>
      <c r="AC569" s="229"/>
    </row>
    <row r="570" spans="2:29" s="79" customFormat="1" x14ac:dyDescent="0.25">
      <c r="B570" s="77"/>
      <c r="C570" s="88"/>
      <c r="D570" s="77"/>
      <c r="E570" s="89"/>
      <c r="F570" s="90"/>
      <c r="G570" s="78"/>
      <c r="H570" s="89"/>
      <c r="I570" s="88"/>
      <c r="J570" s="78"/>
      <c r="K570" s="89"/>
      <c r="L570" s="88"/>
      <c r="N570" s="89"/>
      <c r="P570" s="90"/>
      <c r="Q570" s="78"/>
      <c r="R570" s="89"/>
      <c r="S570" s="88"/>
      <c r="T570" s="78"/>
      <c r="U570" s="89"/>
      <c r="V570" s="88"/>
      <c r="W570" s="77"/>
      <c r="X570" s="89"/>
      <c r="AA570" s="229"/>
      <c r="AB570" s="229"/>
      <c r="AC570" s="229"/>
    </row>
    <row r="571" spans="2:29" s="79" customFormat="1" x14ac:dyDescent="0.25">
      <c r="B571" s="77"/>
      <c r="C571" s="88"/>
      <c r="D571" s="77"/>
      <c r="E571" s="89"/>
      <c r="F571" s="90"/>
      <c r="G571" s="78"/>
      <c r="H571" s="89"/>
      <c r="I571" s="88"/>
      <c r="J571" s="78"/>
      <c r="K571" s="89"/>
      <c r="L571" s="88"/>
      <c r="N571" s="89"/>
      <c r="P571" s="90"/>
      <c r="Q571" s="78"/>
      <c r="R571" s="89"/>
      <c r="S571" s="88"/>
      <c r="T571" s="78"/>
      <c r="U571" s="89"/>
      <c r="V571" s="88"/>
      <c r="W571" s="77"/>
      <c r="X571" s="89"/>
      <c r="AA571" s="229"/>
      <c r="AB571" s="229"/>
      <c r="AC571" s="229"/>
    </row>
    <row r="572" spans="2:29" s="79" customFormat="1" x14ac:dyDescent="0.25">
      <c r="B572" s="77"/>
      <c r="C572" s="88"/>
      <c r="D572" s="77"/>
      <c r="E572" s="89"/>
      <c r="F572" s="90"/>
      <c r="G572" s="78"/>
      <c r="H572" s="89"/>
      <c r="I572" s="88"/>
      <c r="J572" s="78"/>
      <c r="K572" s="89"/>
      <c r="L572" s="88"/>
      <c r="N572" s="89"/>
      <c r="P572" s="90"/>
      <c r="Q572" s="78"/>
      <c r="R572" s="89"/>
      <c r="S572" s="88"/>
      <c r="T572" s="78"/>
      <c r="U572" s="89"/>
      <c r="V572" s="88"/>
      <c r="W572" s="77"/>
      <c r="X572" s="89"/>
      <c r="AA572" s="229"/>
      <c r="AB572" s="229"/>
      <c r="AC572" s="229"/>
    </row>
    <row r="573" spans="2:29" s="79" customFormat="1" x14ac:dyDescent="0.25">
      <c r="B573" s="77"/>
      <c r="C573" s="88"/>
      <c r="D573" s="77"/>
      <c r="E573" s="89"/>
      <c r="F573" s="90"/>
      <c r="G573" s="78"/>
      <c r="H573" s="89"/>
      <c r="I573" s="88"/>
      <c r="J573" s="78"/>
      <c r="K573" s="89"/>
      <c r="L573" s="88"/>
      <c r="N573" s="89"/>
      <c r="P573" s="90"/>
      <c r="Q573" s="78"/>
      <c r="R573" s="89"/>
      <c r="S573" s="88"/>
      <c r="T573" s="78"/>
      <c r="U573" s="89"/>
      <c r="V573" s="88"/>
      <c r="W573" s="77"/>
      <c r="X573" s="89"/>
      <c r="AA573" s="229"/>
      <c r="AB573" s="229"/>
      <c r="AC573" s="229"/>
    </row>
    <row r="574" spans="2:29" s="79" customFormat="1" x14ac:dyDescent="0.25">
      <c r="B574" s="77"/>
      <c r="C574" s="88"/>
      <c r="D574" s="77"/>
      <c r="E574" s="89"/>
      <c r="F574" s="90"/>
      <c r="G574" s="78"/>
      <c r="H574" s="89"/>
      <c r="I574" s="88"/>
      <c r="J574" s="78"/>
      <c r="K574" s="89"/>
      <c r="L574" s="88"/>
      <c r="N574" s="89"/>
      <c r="P574" s="90"/>
      <c r="Q574" s="78"/>
      <c r="R574" s="89"/>
      <c r="S574" s="88"/>
      <c r="T574" s="78"/>
      <c r="U574" s="89"/>
      <c r="V574" s="88"/>
      <c r="W574" s="77"/>
      <c r="X574" s="89"/>
      <c r="AA574" s="229"/>
      <c r="AB574" s="229"/>
      <c r="AC574" s="229"/>
    </row>
    <row r="575" spans="2:29" s="79" customFormat="1" x14ac:dyDescent="0.25">
      <c r="B575" s="77"/>
      <c r="C575" s="88"/>
      <c r="D575" s="77"/>
      <c r="E575" s="89"/>
      <c r="F575" s="90"/>
      <c r="G575" s="78"/>
      <c r="H575" s="89"/>
      <c r="I575" s="88"/>
      <c r="J575" s="78"/>
      <c r="K575" s="89"/>
      <c r="L575" s="88"/>
      <c r="N575" s="89"/>
      <c r="P575" s="90"/>
      <c r="Q575" s="78"/>
      <c r="R575" s="89"/>
      <c r="S575" s="88"/>
      <c r="T575" s="78"/>
      <c r="U575" s="89"/>
      <c r="V575" s="88"/>
      <c r="W575" s="77"/>
      <c r="X575" s="89"/>
      <c r="AA575" s="229"/>
      <c r="AB575" s="229"/>
      <c r="AC575" s="229"/>
    </row>
    <row r="576" spans="2:29" s="79" customFormat="1" x14ac:dyDescent="0.25">
      <c r="B576" s="77"/>
      <c r="C576" s="88"/>
      <c r="D576" s="77"/>
      <c r="E576" s="89"/>
      <c r="F576" s="90"/>
      <c r="G576" s="78"/>
      <c r="H576" s="89"/>
      <c r="I576" s="88"/>
      <c r="J576" s="78"/>
      <c r="K576" s="89"/>
      <c r="L576" s="88"/>
      <c r="N576" s="89"/>
      <c r="P576" s="90"/>
      <c r="Q576" s="78"/>
      <c r="R576" s="89"/>
      <c r="S576" s="88"/>
      <c r="T576" s="78"/>
      <c r="U576" s="89"/>
      <c r="V576" s="88"/>
      <c r="W576" s="77"/>
      <c r="X576" s="89"/>
      <c r="AA576" s="229"/>
      <c r="AB576" s="229"/>
      <c r="AC576" s="229"/>
    </row>
    <row r="577" spans="2:29" s="79" customFormat="1" x14ac:dyDescent="0.25">
      <c r="B577" s="77"/>
      <c r="C577" s="88"/>
      <c r="D577" s="77"/>
      <c r="E577" s="89"/>
      <c r="F577" s="90"/>
      <c r="G577" s="78"/>
      <c r="H577" s="89"/>
      <c r="I577" s="88"/>
      <c r="J577" s="78"/>
      <c r="K577" s="89"/>
      <c r="L577" s="88"/>
      <c r="N577" s="89"/>
      <c r="P577" s="90"/>
      <c r="Q577" s="78"/>
      <c r="R577" s="89"/>
      <c r="S577" s="88"/>
      <c r="T577" s="78"/>
      <c r="U577" s="89"/>
      <c r="V577" s="88"/>
      <c r="W577" s="77"/>
      <c r="X577" s="89"/>
      <c r="AA577" s="229"/>
      <c r="AB577" s="229"/>
      <c r="AC577" s="229"/>
    </row>
    <row r="578" spans="2:29" s="79" customFormat="1" x14ac:dyDescent="0.25">
      <c r="B578" s="77"/>
      <c r="C578" s="88"/>
      <c r="D578" s="77"/>
      <c r="E578" s="89"/>
      <c r="F578" s="90"/>
      <c r="G578" s="78"/>
      <c r="H578" s="89"/>
      <c r="I578" s="88"/>
      <c r="J578" s="78"/>
      <c r="K578" s="89"/>
      <c r="L578" s="88"/>
      <c r="N578" s="89"/>
      <c r="P578" s="90"/>
      <c r="Q578" s="78"/>
      <c r="R578" s="89"/>
      <c r="S578" s="88"/>
      <c r="T578" s="78"/>
      <c r="U578" s="89"/>
      <c r="V578" s="88"/>
      <c r="W578" s="77"/>
      <c r="X578" s="89"/>
      <c r="AA578" s="229"/>
      <c r="AB578" s="229"/>
      <c r="AC578" s="229"/>
    </row>
    <row r="579" spans="2:29" s="79" customFormat="1" x14ac:dyDescent="0.25">
      <c r="B579" s="77"/>
      <c r="C579" s="88"/>
      <c r="D579" s="77"/>
      <c r="E579" s="89"/>
      <c r="F579" s="90"/>
      <c r="G579" s="78"/>
      <c r="H579" s="89"/>
      <c r="I579" s="88"/>
      <c r="J579" s="78"/>
      <c r="K579" s="89"/>
      <c r="L579" s="88"/>
      <c r="N579" s="89"/>
      <c r="P579" s="90"/>
      <c r="Q579" s="78"/>
      <c r="R579" s="89"/>
      <c r="S579" s="88"/>
      <c r="T579" s="78"/>
      <c r="U579" s="89"/>
      <c r="V579" s="88"/>
      <c r="W579" s="77"/>
      <c r="X579" s="89"/>
      <c r="AA579" s="229"/>
      <c r="AB579" s="229"/>
      <c r="AC579" s="229"/>
    </row>
    <row r="580" spans="2:29" s="79" customFormat="1" x14ac:dyDescent="0.25">
      <c r="B580" s="77"/>
      <c r="C580" s="88"/>
      <c r="D580" s="77"/>
      <c r="E580" s="89"/>
      <c r="F580" s="90"/>
      <c r="G580" s="78"/>
      <c r="H580" s="89"/>
      <c r="I580" s="88"/>
      <c r="J580" s="78"/>
      <c r="K580" s="89"/>
      <c r="L580" s="88"/>
      <c r="N580" s="89"/>
      <c r="P580" s="90"/>
      <c r="Q580" s="78"/>
      <c r="R580" s="89"/>
      <c r="S580" s="88"/>
      <c r="T580" s="78"/>
      <c r="U580" s="89"/>
      <c r="V580" s="88"/>
      <c r="W580" s="77"/>
      <c r="X580" s="89"/>
      <c r="AA580" s="229"/>
      <c r="AB580" s="229"/>
      <c r="AC580" s="229"/>
    </row>
    <row r="581" spans="2:29" s="79" customFormat="1" x14ac:dyDescent="0.25">
      <c r="B581" s="77"/>
      <c r="C581" s="88"/>
      <c r="D581" s="77"/>
      <c r="E581" s="89"/>
      <c r="F581" s="90"/>
      <c r="G581" s="78"/>
      <c r="H581" s="89"/>
      <c r="I581" s="88"/>
      <c r="J581" s="78"/>
      <c r="K581" s="89"/>
      <c r="L581" s="88"/>
      <c r="N581" s="89"/>
      <c r="P581" s="90"/>
      <c r="Q581" s="78"/>
      <c r="R581" s="89"/>
      <c r="S581" s="88"/>
      <c r="T581" s="78"/>
      <c r="U581" s="89"/>
      <c r="V581" s="88"/>
      <c r="W581" s="77"/>
      <c r="X581" s="89"/>
      <c r="AA581" s="229"/>
      <c r="AB581" s="229"/>
      <c r="AC581" s="229"/>
    </row>
    <row r="582" spans="2:29" s="79" customFormat="1" x14ac:dyDescent="0.25">
      <c r="B582" s="77"/>
      <c r="C582" s="88"/>
      <c r="D582" s="77"/>
      <c r="E582" s="89"/>
      <c r="F582" s="90"/>
      <c r="G582" s="78"/>
      <c r="H582" s="89"/>
      <c r="I582" s="88"/>
      <c r="J582" s="78"/>
      <c r="K582" s="89"/>
      <c r="L582" s="88"/>
      <c r="N582" s="89"/>
      <c r="P582" s="90"/>
      <c r="Q582" s="78"/>
      <c r="R582" s="89"/>
      <c r="S582" s="88"/>
      <c r="T582" s="78"/>
      <c r="U582" s="89"/>
      <c r="V582" s="88"/>
      <c r="W582" s="77"/>
      <c r="X582" s="89"/>
      <c r="AA582" s="229"/>
      <c r="AB582" s="229"/>
      <c r="AC582" s="229"/>
    </row>
    <row r="583" spans="2:29" s="79" customFormat="1" x14ac:dyDescent="0.25">
      <c r="B583" s="77"/>
      <c r="C583" s="88"/>
      <c r="D583" s="77"/>
      <c r="E583" s="89"/>
      <c r="F583" s="90"/>
      <c r="G583" s="78"/>
      <c r="H583" s="89"/>
      <c r="I583" s="88"/>
      <c r="J583" s="78"/>
      <c r="K583" s="89"/>
      <c r="L583" s="88"/>
      <c r="N583" s="89"/>
      <c r="P583" s="90"/>
      <c r="Q583" s="78"/>
      <c r="R583" s="89"/>
      <c r="S583" s="88"/>
      <c r="T583" s="78"/>
      <c r="U583" s="89"/>
      <c r="V583" s="88"/>
      <c r="W583" s="77"/>
      <c r="X583" s="89"/>
      <c r="AA583" s="229"/>
      <c r="AB583" s="229"/>
      <c r="AC583" s="229"/>
    </row>
    <row r="584" spans="2:29" s="79" customFormat="1" x14ac:dyDescent="0.25">
      <c r="B584" s="77"/>
      <c r="C584" s="88"/>
      <c r="D584" s="77"/>
      <c r="E584" s="89"/>
      <c r="F584" s="90"/>
      <c r="G584" s="78"/>
      <c r="H584" s="89"/>
      <c r="I584" s="88"/>
      <c r="J584" s="78"/>
      <c r="K584" s="89"/>
      <c r="L584" s="88"/>
      <c r="N584" s="89"/>
      <c r="P584" s="90"/>
      <c r="Q584" s="78"/>
      <c r="R584" s="89"/>
      <c r="S584" s="88"/>
      <c r="T584" s="78"/>
      <c r="U584" s="89"/>
      <c r="V584" s="88"/>
      <c r="W584" s="77"/>
      <c r="X584" s="89"/>
      <c r="AA584" s="229"/>
      <c r="AB584" s="229"/>
      <c r="AC584" s="229"/>
    </row>
    <row r="585" spans="2:29" s="79" customFormat="1" x14ac:dyDescent="0.25">
      <c r="B585" s="77"/>
      <c r="C585" s="88"/>
      <c r="D585" s="77"/>
      <c r="E585" s="89"/>
      <c r="F585" s="90"/>
      <c r="G585" s="78"/>
      <c r="H585" s="89"/>
      <c r="I585" s="88"/>
      <c r="J585" s="78"/>
      <c r="K585" s="89"/>
      <c r="L585" s="88"/>
      <c r="N585" s="89"/>
      <c r="P585" s="90"/>
      <c r="Q585" s="78"/>
      <c r="R585" s="89"/>
      <c r="S585" s="88"/>
      <c r="T585" s="78"/>
      <c r="U585" s="89"/>
      <c r="V585" s="88"/>
      <c r="W585" s="77"/>
      <c r="X585" s="89"/>
      <c r="AA585" s="229"/>
      <c r="AB585" s="229"/>
      <c r="AC585" s="229"/>
    </row>
    <row r="586" spans="2:29" s="79" customFormat="1" x14ac:dyDescent="0.25">
      <c r="B586" s="77"/>
      <c r="C586" s="88"/>
      <c r="D586" s="77"/>
      <c r="E586" s="89"/>
      <c r="F586" s="90"/>
      <c r="G586" s="78"/>
      <c r="H586" s="89"/>
      <c r="I586" s="88"/>
      <c r="J586" s="78"/>
      <c r="K586" s="89"/>
      <c r="L586" s="88"/>
      <c r="N586" s="89"/>
      <c r="P586" s="90"/>
      <c r="Q586" s="78"/>
      <c r="R586" s="89"/>
      <c r="S586" s="88"/>
      <c r="T586" s="78"/>
      <c r="U586" s="89"/>
      <c r="V586" s="88"/>
      <c r="W586" s="77"/>
      <c r="X586" s="89"/>
      <c r="AA586" s="229"/>
      <c r="AB586" s="229"/>
      <c r="AC586" s="229"/>
    </row>
    <row r="587" spans="2:29" s="79" customFormat="1" x14ac:dyDescent="0.25">
      <c r="B587" s="77"/>
      <c r="C587" s="88"/>
      <c r="D587" s="77"/>
      <c r="E587" s="89"/>
      <c r="F587" s="90"/>
      <c r="G587" s="78"/>
      <c r="H587" s="89"/>
      <c r="I587" s="88"/>
      <c r="J587" s="78"/>
      <c r="K587" s="89"/>
      <c r="L587" s="88"/>
      <c r="N587" s="89"/>
      <c r="P587" s="90"/>
      <c r="Q587" s="78"/>
      <c r="R587" s="89"/>
      <c r="S587" s="88"/>
      <c r="T587" s="78"/>
      <c r="U587" s="89"/>
      <c r="V587" s="88"/>
      <c r="W587" s="77"/>
      <c r="X587" s="89"/>
      <c r="AA587" s="229"/>
      <c r="AB587" s="229"/>
      <c r="AC587" s="229"/>
    </row>
    <row r="588" spans="2:29" s="79" customFormat="1" x14ac:dyDescent="0.25">
      <c r="B588" s="77"/>
      <c r="C588" s="88"/>
      <c r="D588" s="77"/>
      <c r="E588" s="89"/>
      <c r="F588" s="90"/>
      <c r="G588" s="78"/>
      <c r="H588" s="89"/>
      <c r="I588" s="88"/>
      <c r="J588" s="78"/>
      <c r="K588" s="89"/>
      <c r="L588" s="88"/>
      <c r="N588" s="89"/>
      <c r="P588" s="90"/>
      <c r="Q588" s="78"/>
      <c r="R588" s="89"/>
      <c r="S588" s="88"/>
      <c r="T588" s="78"/>
      <c r="U588" s="89"/>
      <c r="V588" s="88"/>
      <c r="W588" s="77"/>
      <c r="X588" s="89"/>
      <c r="AA588" s="229"/>
      <c r="AB588" s="229"/>
      <c r="AC588" s="229"/>
    </row>
    <row r="589" spans="2:29" s="79" customFormat="1" x14ac:dyDescent="0.25">
      <c r="B589" s="77"/>
      <c r="C589" s="88"/>
      <c r="D589" s="77"/>
      <c r="E589" s="89"/>
      <c r="F589" s="90"/>
      <c r="G589" s="78"/>
      <c r="H589" s="89"/>
      <c r="I589" s="88"/>
      <c r="J589" s="78"/>
      <c r="K589" s="89"/>
      <c r="L589" s="88"/>
      <c r="N589" s="89"/>
      <c r="P589" s="90"/>
      <c r="Q589" s="78"/>
      <c r="R589" s="89"/>
      <c r="S589" s="88"/>
      <c r="T589" s="78"/>
      <c r="U589" s="89"/>
      <c r="V589" s="88"/>
      <c r="W589" s="77"/>
      <c r="X589" s="89"/>
      <c r="AA589" s="229"/>
      <c r="AB589" s="229"/>
      <c r="AC589" s="229"/>
    </row>
    <row r="590" spans="2:29" s="79" customFormat="1" x14ac:dyDescent="0.25">
      <c r="B590" s="77"/>
      <c r="C590" s="88"/>
      <c r="D590" s="77"/>
      <c r="E590" s="89"/>
      <c r="F590" s="90"/>
      <c r="G590" s="78"/>
      <c r="H590" s="89"/>
      <c r="I590" s="88"/>
      <c r="J590" s="78"/>
      <c r="K590" s="89"/>
      <c r="L590" s="88"/>
      <c r="N590" s="89"/>
      <c r="P590" s="90"/>
      <c r="Q590" s="78"/>
      <c r="R590" s="89"/>
      <c r="S590" s="88"/>
      <c r="T590" s="78"/>
      <c r="U590" s="89"/>
      <c r="V590" s="88"/>
      <c r="W590" s="77"/>
      <c r="X590" s="89"/>
      <c r="AA590" s="229"/>
      <c r="AB590" s="229"/>
      <c r="AC590" s="229"/>
    </row>
    <row r="591" spans="2:29" s="79" customFormat="1" x14ac:dyDescent="0.25">
      <c r="B591" s="77"/>
      <c r="C591" s="88"/>
      <c r="D591" s="77"/>
      <c r="E591" s="89"/>
      <c r="F591" s="90"/>
      <c r="G591" s="78"/>
      <c r="H591" s="89"/>
      <c r="I591" s="88"/>
      <c r="J591" s="78"/>
      <c r="K591" s="89"/>
      <c r="L591" s="88"/>
      <c r="N591" s="89"/>
      <c r="P591" s="90"/>
      <c r="Q591" s="78"/>
      <c r="R591" s="89"/>
      <c r="S591" s="88"/>
      <c r="T591" s="78"/>
      <c r="U591" s="89"/>
      <c r="V591" s="88"/>
      <c r="W591" s="77"/>
      <c r="X591" s="89"/>
      <c r="AA591" s="229"/>
      <c r="AB591" s="229"/>
      <c r="AC591" s="229"/>
    </row>
    <row r="592" spans="2:29" s="79" customFormat="1" x14ac:dyDescent="0.25">
      <c r="B592" s="77"/>
      <c r="C592" s="88"/>
      <c r="D592" s="77"/>
      <c r="E592" s="89"/>
      <c r="F592" s="90"/>
      <c r="G592" s="78"/>
      <c r="H592" s="89"/>
      <c r="I592" s="88"/>
      <c r="J592" s="78"/>
      <c r="K592" s="89"/>
      <c r="L592" s="88"/>
      <c r="N592" s="89"/>
      <c r="P592" s="90"/>
      <c r="Q592" s="78"/>
      <c r="R592" s="89"/>
      <c r="S592" s="88"/>
      <c r="T592" s="78"/>
      <c r="U592" s="89"/>
      <c r="V592" s="88"/>
      <c r="W592" s="77"/>
      <c r="X592" s="89"/>
      <c r="AA592" s="229"/>
      <c r="AB592" s="229"/>
      <c r="AC592" s="229"/>
    </row>
    <row r="593" spans="2:29" s="79" customFormat="1" x14ac:dyDescent="0.25">
      <c r="B593" s="77"/>
      <c r="C593" s="88"/>
      <c r="D593" s="77"/>
      <c r="E593" s="89"/>
      <c r="F593" s="90"/>
      <c r="G593" s="78"/>
      <c r="H593" s="89"/>
      <c r="I593" s="88"/>
      <c r="J593" s="78"/>
      <c r="K593" s="89"/>
      <c r="L593" s="88"/>
      <c r="N593" s="89"/>
      <c r="P593" s="90"/>
      <c r="Q593" s="78"/>
      <c r="R593" s="89"/>
      <c r="S593" s="88"/>
      <c r="T593" s="78"/>
      <c r="U593" s="89"/>
      <c r="V593" s="88"/>
      <c r="W593" s="77"/>
      <c r="X593" s="89"/>
      <c r="AA593" s="229"/>
      <c r="AB593" s="229"/>
      <c r="AC593" s="229"/>
    </row>
    <row r="594" spans="2:29" s="79" customFormat="1" x14ac:dyDescent="0.25">
      <c r="B594" s="77"/>
      <c r="C594" s="88"/>
      <c r="D594" s="77"/>
      <c r="E594" s="89"/>
      <c r="F594" s="90"/>
      <c r="G594" s="78"/>
      <c r="H594" s="89"/>
      <c r="I594" s="88"/>
      <c r="J594" s="78"/>
      <c r="K594" s="89"/>
      <c r="L594" s="88"/>
      <c r="N594" s="89"/>
      <c r="P594" s="90"/>
      <c r="Q594" s="78"/>
      <c r="R594" s="89"/>
      <c r="S594" s="88"/>
      <c r="T594" s="78"/>
      <c r="U594" s="89"/>
      <c r="V594" s="88"/>
      <c r="W594" s="77"/>
      <c r="X594" s="89"/>
      <c r="AA594" s="229"/>
      <c r="AB594" s="229"/>
      <c r="AC594" s="229"/>
    </row>
    <row r="595" spans="2:29" s="79" customFormat="1" x14ac:dyDescent="0.25">
      <c r="B595" s="77"/>
      <c r="C595" s="88"/>
      <c r="D595" s="77"/>
      <c r="E595" s="89"/>
      <c r="F595" s="90"/>
      <c r="G595" s="78"/>
      <c r="H595" s="89"/>
      <c r="I595" s="88"/>
      <c r="J595" s="78"/>
      <c r="K595" s="89"/>
      <c r="L595" s="88"/>
      <c r="N595" s="89"/>
      <c r="P595" s="90"/>
      <c r="Q595" s="78"/>
      <c r="R595" s="89"/>
      <c r="S595" s="88"/>
      <c r="T595" s="78"/>
      <c r="U595" s="89"/>
      <c r="V595" s="88"/>
      <c r="W595" s="77"/>
      <c r="X595" s="89"/>
      <c r="AA595" s="229"/>
      <c r="AB595" s="229"/>
      <c r="AC595" s="229"/>
    </row>
    <row r="596" spans="2:29" s="79" customFormat="1" x14ac:dyDescent="0.25">
      <c r="B596" s="77"/>
      <c r="C596" s="88"/>
      <c r="D596" s="77"/>
      <c r="E596" s="89"/>
      <c r="F596" s="90"/>
      <c r="G596" s="78"/>
      <c r="H596" s="89"/>
      <c r="I596" s="88"/>
      <c r="J596" s="78"/>
      <c r="K596" s="89"/>
      <c r="L596" s="88"/>
      <c r="N596" s="89"/>
      <c r="P596" s="90"/>
      <c r="Q596" s="78"/>
      <c r="R596" s="89"/>
      <c r="S596" s="88"/>
      <c r="T596" s="78"/>
      <c r="U596" s="89"/>
      <c r="V596" s="88"/>
      <c r="W596" s="77"/>
      <c r="X596" s="89"/>
      <c r="AA596" s="229"/>
      <c r="AB596" s="229"/>
      <c r="AC596" s="229"/>
    </row>
    <row r="597" spans="2:29" s="79" customFormat="1" x14ac:dyDescent="0.25">
      <c r="B597" s="77"/>
      <c r="C597" s="88"/>
      <c r="D597" s="77"/>
      <c r="E597" s="89"/>
      <c r="F597" s="90"/>
      <c r="G597" s="78"/>
      <c r="H597" s="89"/>
      <c r="I597" s="88"/>
      <c r="J597" s="78"/>
      <c r="K597" s="89"/>
      <c r="L597" s="88"/>
      <c r="N597" s="89"/>
      <c r="P597" s="90"/>
      <c r="Q597" s="78"/>
      <c r="R597" s="89"/>
      <c r="S597" s="88"/>
      <c r="T597" s="78"/>
      <c r="U597" s="89"/>
      <c r="V597" s="88"/>
      <c r="W597" s="77"/>
      <c r="X597" s="89"/>
      <c r="AA597" s="229"/>
      <c r="AB597" s="229"/>
      <c r="AC597" s="229"/>
    </row>
    <row r="598" spans="2:29" s="79" customFormat="1" x14ac:dyDescent="0.25">
      <c r="B598" s="77"/>
      <c r="C598" s="88"/>
      <c r="D598" s="77"/>
      <c r="E598" s="89"/>
      <c r="F598" s="90"/>
      <c r="G598" s="78"/>
      <c r="H598" s="89"/>
      <c r="I598" s="88"/>
      <c r="J598" s="78"/>
      <c r="K598" s="89"/>
      <c r="L598" s="88"/>
      <c r="N598" s="89"/>
      <c r="P598" s="90"/>
      <c r="Q598" s="78"/>
      <c r="R598" s="89"/>
      <c r="S598" s="88"/>
      <c r="T598" s="78"/>
      <c r="U598" s="89"/>
      <c r="V598" s="88"/>
      <c r="W598" s="77"/>
      <c r="X598" s="89"/>
      <c r="AA598" s="229"/>
      <c r="AB598" s="229"/>
      <c r="AC598" s="229"/>
    </row>
    <row r="599" spans="2:29" s="79" customFormat="1" x14ac:dyDescent="0.25">
      <c r="B599" s="77"/>
      <c r="C599" s="88"/>
      <c r="D599" s="77"/>
      <c r="E599" s="89"/>
      <c r="F599" s="90"/>
      <c r="G599" s="78"/>
      <c r="H599" s="89"/>
      <c r="I599" s="88"/>
      <c r="J599" s="78"/>
      <c r="K599" s="89"/>
      <c r="L599" s="88"/>
      <c r="N599" s="89"/>
      <c r="P599" s="90"/>
      <c r="Q599" s="78"/>
      <c r="R599" s="89"/>
      <c r="S599" s="88"/>
      <c r="T599" s="78"/>
      <c r="U599" s="89"/>
      <c r="V599" s="88"/>
      <c r="W599" s="77"/>
      <c r="X599" s="89"/>
      <c r="AA599" s="229"/>
      <c r="AB599" s="229"/>
      <c r="AC599" s="229"/>
    </row>
    <row r="600" spans="2:29" s="79" customFormat="1" x14ac:dyDescent="0.25">
      <c r="B600" s="77"/>
      <c r="C600" s="88"/>
      <c r="D600" s="77"/>
      <c r="E600" s="89"/>
      <c r="F600" s="90"/>
      <c r="G600" s="78"/>
      <c r="H600" s="89"/>
      <c r="I600" s="88"/>
      <c r="J600" s="78"/>
      <c r="K600" s="89"/>
      <c r="L600" s="88"/>
      <c r="N600" s="89"/>
      <c r="P600" s="90"/>
      <c r="Q600" s="78"/>
      <c r="R600" s="89"/>
      <c r="S600" s="88"/>
      <c r="T600" s="78"/>
      <c r="U600" s="89"/>
      <c r="V600" s="88"/>
      <c r="W600" s="77"/>
      <c r="X600" s="89"/>
      <c r="AA600" s="229"/>
      <c r="AB600" s="229"/>
      <c r="AC600" s="229"/>
    </row>
    <row r="601" spans="2:29" s="79" customFormat="1" x14ac:dyDescent="0.25">
      <c r="B601" s="77"/>
      <c r="C601" s="88"/>
      <c r="D601" s="77"/>
      <c r="E601" s="89"/>
      <c r="F601" s="90"/>
      <c r="G601" s="78"/>
      <c r="H601" s="89"/>
      <c r="I601" s="88"/>
      <c r="J601" s="78"/>
      <c r="K601" s="89"/>
      <c r="L601" s="88"/>
      <c r="N601" s="89"/>
      <c r="P601" s="90"/>
      <c r="Q601" s="78"/>
      <c r="R601" s="89"/>
      <c r="S601" s="88"/>
      <c r="T601" s="78"/>
      <c r="U601" s="89"/>
      <c r="V601" s="88"/>
      <c r="W601" s="77"/>
      <c r="X601" s="89"/>
      <c r="AA601" s="229"/>
      <c r="AB601" s="229"/>
      <c r="AC601" s="229"/>
    </row>
    <row r="602" spans="2:29" s="79" customFormat="1" x14ac:dyDescent="0.25">
      <c r="B602" s="77"/>
      <c r="C602" s="88"/>
      <c r="D602" s="77"/>
      <c r="E602" s="89"/>
      <c r="F602" s="90"/>
      <c r="G602" s="78"/>
      <c r="H602" s="89"/>
      <c r="I602" s="88"/>
      <c r="J602" s="78"/>
      <c r="K602" s="89"/>
      <c r="L602" s="88"/>
      <c r="N602" s="89"/>
      <c r="P602" s="90"/>
      <c r="Q602" s="78"/>
      <c r="R602" s="89"/>
      <c r="S602" s="88"/>
      <c r="T602" s="78"/>
      <c r="U602" s="89"/>
      <c r="V602" s="88"/>
      <c r="W602" s="77"/>
      <c r="X602" s="89"/>
      <c r="AA602" s="229"/>
      <c r="AB602" s="229"/>
      <c r="AC602" s="229"/>
    </row>
    <row r="603" spans="2:29" s="79" customFormat="1" x14ac:dyDescent="0.25">
      <c r="B603" s="77"/>
      <c r="C603" s="88"/>
      <c r="D603" s="77"/>
      <c r="E603" s="89"/>
      <c r="F603" s="90"/>
      <c r="G603" s="78"/>
      <c r="H603" s="89"/>
      <c r="I603" s="88"/>
      <c r="J603" s="78"/>
      <c r="K603" s="89"/>
      <c r="L603" s="88"/>
      <c r="N603" s="89"/>
      <c r="P603" s="90"/>
      <c r="Q603" s="78"/>
      <c r="R603" s="89"/>
      <c r="S603" s="88"/>
      <c r="T603" s="78"/>
      <c r="U603" s="89"/>
      <c r="V603" s="88"/>
      <c r="W603" s="77"/>
      <c r="X603" s="89"/>
      <c r="AA603" s="229"/>
      <c r="AB603" s="229"/>
      <c r="AC603" s="229"/>
    </row>
    <row r="604" spans="2:29" s="79" customFormat="1" x14ac:dyDescent="0.25">
      <c r="B604" s="77"/>
      <c r="C604" s="88"/>
      <c r="D604" s="77"/>
      <c r="E604" s="89"/>
      <c r="F604" s="90"/>
      <c r="G604" s="78"/>
      <c r="H604" s="89"/>
      <c r="I604" s="88"/>
      <c r="J604" s="78"/>
      <c r="K604" s="89"/>
      <c r="L604" s="88"/>
      <c r="N604" s="89"/>
      <c r="P604" s="90"/>
      <c r="Q604" s="78"/>
      <c r="R604" s="89"/>
      <c r="S604" s="88"/>
      <c r="T604" s="78"/>
      <c r="U604" s="89"/>
      <c r="V604" s="88"/>
      <c r="W604" s="77"/>
      <c r="X604" s="89"/>
      <c r="AA604" s="229"/>
      <c r="AB604" s="229"/>
      <c r="AC604" s="229"/>
    </row>
    <row r="605" spans="2:29" s="79" customFormat="1" x14ac:dyDescent="0.25">
      <c r="B605" s="77"/>
      <c r="C605" s="88"/>
      <c r="D605" s="77"/>
      <c r="E605" s="89"/>
      <c r="F605" s="90"/>
      <c r="G605" s="78"/>
      <c r="H605" s="89"/>
      <c r="I605" s="88"/>
      <c r="J605" s="78"/>
      <c r="K605" s="89"/>
      <c r="L605" s="88"/>
      <c r="N605" s="89"/>
      <c r="P605" s="90"/>
      <c r="Q605" s="78"/>
      <c r="R605" s="89"/>
      <c r="S605" s="88"/>
      <c r="T605" s="78"/>
      <c r="U605" s="89"/>
      <c r="V605" s="88"/>
      <c r="W605" s="77"/>
      <c r="X605" s="89"/>
      <c r="AA605" s="229"/>
      <c r="AB605" s="229"/>
      <c r="AC605" s="229"/>
    </row>
    <row r="606" spans="2:29" s="79" customFormat="1" x14ac:dyDescent="0.25">
      <c r="B606" s="77"/>
      <c r="C606" s="88"/>
      <c r="D606" s="77"/>
      <c r="E606" s="89"/>
      <c r="F606" s="90"/>
      <c r="G606" s="78"/>
      <c r="H606" s="89"/>
      <c r="I606" s="88"/>
      <c r="J606" s="78"/>
      <c r="K606" s="89"/>
      <c r="L606" s="88"/>
      <c r="N606" s="89"/>
      <c r="P606" s="90"/>
      <c r="Q606" s="78"/>
      <c r="R606" s="89"/>
      <c r="S606" s="88"/>
      <c r="T606" s="78"/>
      <c r="U606" s="89"/>
      <c r="V606" s="88"/>
      <c r="W606" s="77"/>
      <c r="X606" s="89"/>
      <c r="AA606" s="229"/>
      <c r="AB606" s="229"/>
      <c r="AC606" s="229"/>
    </row>
    <row r="607" spans="2:29" s="79" customFormat="1" x14ac:dyDescent="0.25">
      <c r="B607" s="77"/>
      <c r="C607" s="88"/>
      <c r="D607" s="77"/>
      <c r="E607" s="89"/>
      <c r="F607" s="90"/>
      <c r="G607" s="78"/>
      <c r="H607" s="89"/>
      <c r="I607" s="88"/>
      <c r="J607" s="78"/>
      <c r="K607" s="89"/>
      <c r="L607" s="88"/>
      <c r="N607" s="89"/>
      <c r="P607" s="90"/>
      <c r="Q607" s="78"/>
      <c r="R607" s="89"/>
      <c r="S607" s="88"/>
      <c r="T607" s="78"/>
      <c r="U607" s="89"/>
      <c r="V607" s="88"/>
      <c r="W607" s="77"/>
      <c r="X607" s="89"/>
      <c r="AA607" s="229"/>
      <c r="AB607" s="229"/>
      <c r="AC607" s="229"/>
    </row>
    <row r="608" spans="2:29" s="79" customFormat="1" x14ac:dyDescent="0.25">
      <c r="B608" s="77"/>
      <c r="C608" s="88"/>
      <c r="D608" s="77"/>
      <c r="E608" s="89"/>
      <c r="F608" s="90"/>
      <c r="G608" s="78"/>
      <c r="H608" s="89"/>
      <c r="I608" s="88"/>
      <c r="J608" s="78"/>
      <c r="K608" s="89"/>
      <c r="L608" s="88"/>
      <c r="N608" s="89"/>
      <c r="P608" s="90"/>
      <c r="Q608" s="78"/>
      <c r="R608" s="89"/>
      <c r="S608" s="88"/>
      <c r="T608" s="78"/>
      <c r="U608" s="89"/>
      <c r="V608" s="88"/>
      <c r="W608" s="77"/>
      <c r="X608" s="89"/>
      <c r="AA608" s="229"/>
      <c r="AB608" s="229"/>
      <c r="AC608" s="229"/>
    </row>
    <row r="609" spans="2:29" s="79" customFormat="1" x14ac:dyDescent="0.25">
      <c r="B609" s="77"/>
      <c r="C609" s="88"/>
      <c r="D609" s="77"/>
      <c r="E609" s="89"/>
      <c r="F609" s="90"/>
      <c r="G609" s="78"/>
      <c r="H609" s="89"/>
      <c r="I609" s="88"/>
      <c r="J609" s="78"/>
      <c r="K609" s="89"/>
      <c r="L609" s="88"/>
      <c r="N609" s="89"/>
      <c r="P609" s="90"/>
      <c r="Q609" s="78"/>
      <c r="R609" s="89"/>
      <c r="S609" s="88"/>
      <c r="T609" s="78"/>
      <c r="U609" s="89"/>
      <c r="V609" s="88"/>
      <c r="W609" s="77"/>
      <c r="X609" s="89"/>
      <c r="AA609" s="229"/>
      <c r="AB609" s="229"/>
      <c r="AC609" s="229"/>
    </row>
    <row r="610" spans="2:29" s="79" customFormat="1" x14ac:dyDescent="0.25">
      <c r="B610" s="77"/>
      <c r="C610" s="88"/>
      <c r="D610" s="77"/>
      <c r="E610" s="89"/>
      <c r="F610" s="90"/>
      <c r="G610" s="78"/>
      <c r="H610" s="89"/>
      <c r="I610" s="88"/>
      <c r="J610" s="78"/>
      <c r="K610" s="89"/>
      <c r="L610" s="88"/>
      <c r="N610" s="89"/>
      <c r="P610" s="90"/>
      <c r="Q610" s="78"/>
      <c r="R610" s="89"/>
      <c r="S610" s="88"/>
      <c r="T610" s="78"/>
      <c r="U610" s="89"/>
      <c r="V610" s="88"/>
      <c r="W610" s="77"/>
      <c r="X610" s="89"/>
      <c r="AA610" s="229"/>
      <c r="AB610" s="229"/>
      <c r="AC610" s="229"/>
    </row>
    <row r="611" spans="2:29" s="79" customFormat="1" x14ac:dyDescent="0.25">
      <c r="B611" s="77"/>
      <c r="C611" s="88"/>
      <c r="D611" s="77"/>
      <c r="E611" s="89"/>
      <c r="F611" s="90"/>
      <c r="G611" s="78"/>
      <c r="H611" s="89"/>
      <c r="I611" s="88"/>
      <c r="J611" s="78"/>
      <c r="K611" s="89"/>
      <c r="L611" s="88"/>
      <c r="N611" s="89"/>
      <c r="P611" s="90"/>
      <c r="Q611" s="78"/>
      <c r="R611" s="89"/>
      <c r="S611" s="88"/>
      <c r="T611" s="78"/>
      <c r="U611" s="89"/>
      <c r="V611" s="88"/>
      <c r="W611" s="77"/>
      <c r="X611" s="89"/>
      <c r="AA611" s="229"/>
      <c r="AB611" s="229"/>
      <c r="AC611" s="229"/>
    </row>
    <row r="612" spans="2:29" s="79" customFormat="1" x14ac:dyDescent="0.25">
      <c r="B612" s="77"/>
      <c r="C612" s="88"/>
      <c r="D612" s="77"/>
      <c r="E612" s="89"/>
      <c r="F612" s="90"/>
      <c r="G612" s="78"/>
      <c r="H612" s="89"/>
      <c r="I612" s="88"/>
      <c r="J612" s="78"/>
      <c r="K612" s="89"/>
      <c r="L612" s="88"/>
      <c r="N612" s="89"/>
      <c r="P612" s="90"/>
      <c r="Q612" s="78"/>
      <c r="R612" s="89"/>
      <c r="S612" s="88"/>
      <c r="T612" s="78"/>
      <c r="U612" s="89"/>
      <c r="V612" s="88"/>
      <c r="W612" s="77"/>
      <c r="X612" s="89"/>
      <c r="AA612" s="229"/>
      <c r="AB612" s="229"/>
      <c r="AC612" s="229"/>
    </row>
    <row r="613" spans="2:29" s="79" customFormat="1" x14ac:dyDescent="0.25">
      <c r="B613" s="77"/>
      <c r="C613" s="88"/>
      <c r="D613" s="77"/>
      <c r="E613" s="89"/>
      <c r="F613" s="90"/>
      <c r="G613" s="78"/>
      <c r="H613" s="89"/>
      <c r="I613" s="88"/>
      <c r="J613" s="78"/>
      <c r="K613" s="89"/>
      <c r="L613" s="88"/>
      <c r="N613" s="89"/>
      <c r="P613" s="90"/>
      <c r="Q613" s="78"/>
      <c r="R613" s="89"/>
      <c r="S613" s="88"/>
      <c r="T613" s="78"/>
      <c r="U613" s="89"/>
      <c r="V613" s="88"/>
      <c r="W613" s="77"/>
      <c r="X613" s="89"/>
      <c r="AA613" s="229"/>
      <c r="AB613" s="229"/>
      <c r="AC613" s="229"/>
    </row>
    <row r="614" spans="2:29" s="79" customFormat="1" x14ac:dyDescent="0.25">
      <c r="B614" s="77"/>
      <c r="C614" s="88"/>
      <c r="D614" s="77"/>
      <c r="E614" s="89"/>
      <c r="F614" s="90"/>
      <c r="G614" s="78"/>
      <c r="H614" s="89"/>
      <c r="I614" s="88"/>
      <c r="J614" s="78"/>
      <c r="K614" s="89"/>
      <c r="L614" s="88"/>
      <c r="N614" s="89"/>
      <c r="P614" s="90"/>
      <c r="Q614" s="78"/>
      <c r="R614" s="89"/>
      <c r="S614" s="88"/>
      <c r="T614" s="78"/>
      <c r="U614" s="89"/>
      <c r="V614" s="88"/>
      <c r="W614" s="77"/>
      <c r="X614" s="89"/>
      <c r="AA614" s="229"/>
      <c r="AB614" s="229"/>
      <c r="AC614" s="229"/>
    </row>
    <row r="615" spans="2:29" s="79" customFormat="1" x14ac:dyDescent="0.25">
      <c r="B615" s="77"/>
      <c r="C615" s="88"/>
      <c r="D615" s="77"/>
      <c r="E615" s="89"/>
      <c r="F615" s="90"/>
      <c r="G615" s="78"/>
      <c r="H615" s="89"/>
      <c r="I615" s="88"/>
      <c r="J615" s="78"/>
      <c r="K615" s="89"/>
      <c r="L615" s="88"/>
      <c r="N615" s="89"/>
      <c r="P615" s="90"/>
      <c r="Q615" s="78"/>
      <c r="R615" s="89"/>
      <c r="S615" s="88"/>
      <c r="T615" s="78"/>
      <c r="U615" s="89"/>
      <c r="V615" s="88"/>
      <c r="W615" s="77"/>
      <c r="X615" s="89"/>
      <c r="AA615" s="229"/>
      <c r="AB615" s="229"/>
      <c r="AC615" s="229"/>
    </row>
    <row r="616" spans="2:29" s="79" customFormat="1" x14ac:dyDescent="0.25">
      <c r="B616" s="77"/>
      <c r="C616" s="88"/>
      <c r="D616" s="77"/>
      <c r="E616" s="89"/>
      <c r="F616" s="90"/>
      <c r="G616" s="78"/>
      <c r="H616" s="89"/>
      <c r="I616" s="88"/>
      <c r="J616" s="78"/>
      <c r="K616" s="89"/>
      <c r="L616" s="88"/>
      <c r="N616" s="89"/>
      <c r="P616" s="90"/>
      <c r="Q616" s="78"/>
      <c r="R616" s="89"/>
      <c r="S616" s="88"/>
      <c r="T616" s="78"/>
      <c r="U616" s="89"/>
      <c r="V616" s="88"/>
      <c r="W616" s="77"/>
      <c r="X616" s="89"/>
      <c r="AA616" s="229"/>
      <c r="AB616" s="229"/>
      <c r="AC616" s="229"/>
    </row>
    <row r="617" spans="2:29" s="79" customFormat="1" x14ac:dyDescent="0.25">
      <c r="B617" s="77"/>
      <c r="C617" s="88"/>
      <c r="D617" s="77"/>
      <c r="E617" s="89"/>
      <c r="F617" s="90"/>
      <c r="G617" s="78"/>
      <c r="H617" s="89"/>
      <c r="I617" s="88"/>
      <c r="J617" s="78"/>
      <c r="K617" s="89"/>
      <c r="L617" s="88"/>
      <c r="N617" s="89"/>
      <c r="P617" s="90"/>
      <c r="Q617" s="78"/>
      <c r="R617" s="89"/>
      <c r="S617" s="88"/>
      <c r="T617" s="78"/>
      <c r="U617" s="89"/>
      <c r="V617" s="88"/>
      <c r="W617" s="77"/>
      <c r="X617" s="89"/>
      <c r="AA617" s="229"/>
      <c r="AB617" s="229"/>
      <c r="AC617" s="229"/>
    </row>
    <row r="618" spans="2:29" s="79" customFormat="1" x14ac:dyDescent="0.25">
      <c r="B618" s="77"/>
      <c r="C618" s="88"/>
      <c r="D618" s="77"/>
      <c r="E618" s="89"/>
      <c r="F618" s="90"/>
      <c r="G618" s="78"/>
      <c r="H618" s="89"/>
      <c r="I618" s="88"/>
      <c r="J618" s="78"/>
      <c r="K618" s="89"/>
      <c r="L618" s="88"/>
      <c r="N618" s="89"/>
      <c r="P618" s="90"/>
      <c r="Q618" s="78"/>
      <c r="R618" s="89"/>
      <c r="S618" s="88"/>
      <c r="T618" s="78"/>
      <c r="U618" s="89"/>
      <c r="V618" s="88"/>
      <c r="W618" s="77"/>
      <c r="X618" s="89"/>
      <c r="AA618" s="229"/>
      <c r="AB618" s="229"/>
      <c r="AC618" s="229"/>
    </row>
    <row r="619" spans="2:29" s="79" customFormat="1" x14ac:dyDescent="0.25">
      <c r="B619" s="77"/>
      <c r="C619" s="88"/>
      <c r="D619" s="77"/>
      <c r="E619" s="89"/>
      <c r="F619" s="90"/>
      <c r="G619" s="78"/>
      <c r="H619" s="89"/>
      <c r="I619" s="88"/>
      <c r="J619" s="78"/>
      <c r="K619" s="89"/>
      <c r="L619" s="88"/>
      <c r="N619" s="89"/>
      <c r="P619" s="90"/>
      <c r="Q619" s="78"/>
      <c r="R619" s="89"/>
      <c r="S619" s="88"/>
      <c r="T619" s="78"/>
      <c r="U619" s="89"/>
      <c r="V619" s="88"/>
      <c r="W619" s="77"/>
      <c r="X619" s="89"/>
      <c r="AA619" s="229"/>
      <c r="AB619" s="229"/>
      <c r="AC619" s="229"/>
    </row>
    <row r="620" spans="2:29" s="79" customFormat="1" x14ac:dyDescent="0.25">
      <c r="B620" s="77"/>
      <c r="C620" s="88"/>
      <c r="D620" s="77"/>
      <c r="E620" s="89"/>
      <c r="F620" s="90"/>
      <c r="G620" s="78"/>
      <c r="H620" s="89"/>
      <c r="I620" s="88"/>
      <c r="J620" s="78"/>
      <c r="K620" s="89"/>
      <c r="L620" s="88"/>
      <c r="N620" s="89"/>
      <c r="P620" s="90"/>
      <c r="Q620" s="78"/>
      <c r="R620" s="89"/>
      <c r="S620" s="88"/>
      <c r="T620" s="78"/>
      <c r="U620" s="89"/>
      <c r="V620" s="88"/>
      <c r="W620" s="77"/>
      <c r="X620" s="89"/>
      <c r="AA620" s="229"/>
      <c r="AB620" s="229"/>
      <c r="AC620" s="229"/>
    </row>
    <row r="621" spans="2:29" s="79" customFormat="1" x14ac:dyDescent="0.25">
      <c r="B621" s="77"/>
      <c r="C621" s="88"/>
      <c r="D621" s="77"/>
      <c r="E621" s="89"/>
      <c r="F621" s="90"/>
      <c r="G621" s="78"/>
      <c r="H621" s="89"/>
      <c r="I621" s="88"/>
      <c r="J621" s="78"/>
      <c r="K621" s="89"/>
      <c r="L621" s="88"/>
      <c r="N621" s="89"/>
      <c r="P621" s="90"/>
      <c r="Q621" s="78"/>
      <c r="R621" s="89"/>
      <c r="S621" s="88"/>
      <c r="T621" s="78"/>
      <c r="U621" s="89"/>
      <c r="V621" s="88"/>
      <c r="W621" s="77"/>
      <c r="X621" s="89"/>
      <c r="AA621" s="229"/>
      <c r="AB621" s="229"/>
      <c r="AC621" s="229"/>
    </row>
    <row r="622" spans="2:29" s="79" customFormat="1" x14ac:dyDescent="0.25">
      <c r="B622" s="77"/>
      <c r="C622" s="88"/>
      <c r="D622" s="77"/>
      <c r="E622" s="89"/>
      <c r="F622" s="90"/>
      <c r="G622" s="78"/>
      <c r="H622" s="89"/>
      <c r="I622" s="88"/>
      <c r="J622" s="78"/>
      <c r="K622" s="89"/>
      <c r="L622" s="88"/>
      <c r="N622" s="89"/>
      <c r="P622" s="90"/>
      <c r="Q622" s="78"/>
      <c r="R622" s="89"/>
      <c r="S622" s="88"/>
      <c r="T622" s="78"/>
      <c r="U622" s="89"/>
      <c r="V622" s="88"/>
      <c r="W622" s="77"/>
      <c r="X622" s="89"/>
      <c r="AA622" s="229"/>
      <c r="AB622" s="229"/>
      <c r="AC622" s="229"/>
    </row>
    <row r="623" spans="2:29" s="79" customFormat="1" x14ac:dyDescent="0.25">
      <c r="B623" s="77"/>
      <c r="C623" s="88"/>
      <c r="D623" s="77"/>
      <c r="E623" s="89"/>
      <c r="F623" s="90"/>
      <c r="G623" s="78"/>
      <c r="H623" s="89"/>
      <c r="I623" s="88"/>
      <c r="J623" s="78"/>
      <c r="K623" s="89"/>
      <c r="L623" s="88"/>
      <c r="N623" s="89"/>
      <c r="P623" s="90"/>
      <c r="Q623" s="78"/>
      <c r="R623" s="89"/>
      <c r="S623" s="88"/>
      <c r="T623" s="78"/>
      <c r="U623" s="89"/>
      <c r="V623" s="88"/>
      <c r="W623" s="77"/>
      <c r="X623" s="89"/>
      <c r="AA623" s="229"/>
      <c r="AB623" s="229"/>
      <c r="AC623" s="229"/>
    </row>
    <row r="624" spans="2:29" s="79" customFormat="1" x14ac:dyDescent="0.25">
      <c r="B624" s="77"/>
      <c r="C624" s="88"/>
      <c r="D624" s="77"/>
      <c r="E624" s="89"/>
      <c r="F624" s="90"/>
      <c r="G624" s="78"/>
      <c r="H624" s="89"/>
      <c r="I624" s="88"/>
      <c r="J624" s="78"/>
      <c r="K624" s="89"/>
      <c r="L624" s="88"/>
      <c r="N624" s="89"/>
      <c r="P624" s="90"/>
      <c r="Q624" s="78"/>
      <c r="R624" s="89"/>
      <c r="S624" s="88"/>
      <c r="T624" s="78"/>
      <c r="U624" s="89"/>
      <c r="V624" s="88"/>
      <c r="W624" s="77"/>
      <c r="X624" s="89"/>
      <c r="AA624" s="229"/>
      <c r="AB624" s="229"/>
      <c r="AC624" s="229"/>
    </row>
    <row r="625" spans="2:29" s="79" customFormat="1" x14ac:dyDescent="0.25">
      <c r="B625" s="77"/>
      <c r="C625" s="88"/>
      <c r="D625" s="77"/>
      <c r="E625" s="89"/>
      <c r="F625" s="90"/>
      <c r="G625" s="78"/>
      <c r="H625" s="89"/>
      <c r="I625" s="88"/>
      <c r="J625" s="78"/>
      <c r="K625" s="89"/>
      <c r="L625" s="88"/>
      <c r="N625" s="89"/>
      <c r="P625" s="90"/>
      <c r="Q625" s="78"/>
      <c r="R625" s="89"/>
      <c r="S625" s="88"/>
      <c r="T625" s="78"/>
      <c r="U625" s="89"/>
      <c r="V625" s="88"/>
      <c r="W625" s="77"/>
      <c r="X625" s="89"/>
      <c r="AA625" s="229"/>
      <c r="AB625" s="229"/>
      <c r="AC625" s="229"/>
    </row>
    <row r="626" spans="2:29" s="79" customFormat="1" x14ac:dyDescent="0.25">
      <c r="B626" s="77"/>
      <c r="C626" s="88"/>
      <c r="D626" s="77"/>
      <c r="E626" s="89"/>
      <c r="F626" s="90"/>
      <c r="G626" s="78"/>
      <c r="H626" s="89"/>
      <c r="I626" s="88"/>
      <c r="J626" s="78"/>
      <c r="K626" s="89"/>
      <c r="L626" s="88"/>
      <c r="N626" s="89"/>
      <c r="P626" s="90"/>
      <c r="Q626" s="78"/>
      <c r="R626" s="89"/>
      <c r="S626" s="88"/>
      <c r="T626" s="78"/>
      <c r="U626" s="89"/>
      <c r="V626" s="88"/>
      <c r="W626" s="77"/>
      <c r="X626" s="89"/>
      <c r="AA626" s="229"/>
      <c r="AB626" s="229"/>
      <c r="AC626" s="229"/>
    </row>
    <row r="627" spans="2:29" s="79" customFormat="1" x14ac:dyDescent="0.25">
      <c r="B627" s="77"/>
      <c r="C627" s="88"/>
      <c r="D627" s="77"/>
      <c r="E627" s="89"/>
      <c r="F627" s="90"/>
      <c r="G627" s="78"/>
      <c r="H627" s="89"/>
      <c r="I627" s="88"/>
      <c r="J627" s="78"/>
      <c r="K627" s="89"/>
      <c r="L627" s="88"/>
      <c r="N627" s="89"/>
      <c r="P627" s="90"/>
      <c r="Q627" s="78"/>
      <c r="R627" s="89"/>
      <c r="S627" s="88"/>
      <c r="T627" s="78"/>
      <c r="U627" s="89"/>
      <c r="V627" s="88"/>
      <c r="W627" s="77"/>
      <c r="X627" s="89"/>
      <c r="AA627" s="229"/>
      <c r="AB627" s="229"/>
      <c r="AC627" s="229"/>
    </row>
    <row r="628" spans="2:29" s="79" customFormat="1" x14ac:dyDescent="0.25">
      <c r="B628" s="77"/>
      <c r="C628" s="88"/>
      <c r="D628" s="77"/>
      <c r="E628" s="89"/>
      <c r="F628" s="90"/>
      <c r="G628" s="78"/>
      <c r="H628" s="89"/>
      <c r="I628" s="88"/>
      <c r="J628" s="78"/>
      <c r="K628" s="89"/>
      <c r="L628" s="88"/>
      <c r="N628" s="89"/>
      <c r="P628" s="90"/>
      <c r="Q628" s="78"/>
      <c r="R628" s="89"/>
      <c r="S628" s="88"/>
      <c r="T628" s="78"/>
      <c r="U628" s="89"/>
      <c r="V628" s="88"/>
      <c r="W628" s="77"/>
      <c r="X628" s="89"/>
      <c r="AA628" s="229"/>
      <c r="AB628" s="229"/>
      <c r="AC628" s="229"/>
    </row>
    <row r="629" spans="2:29" s="79" customFormat="1" x14ac:dyDescent="0.25">
      <c r="B629" s="77"/>
      <c r="C629" s="88"/>
      <c r="D629" s="77"/>
      <c r="E629" s="89"/>
      <c r="F629" s="90"/>
      <c r="G629" s="78"/>
      <c r="H629" s="89"/>
      <c r="I629" s="88"/>
      <c r="J629" s="78"/>
      <c r="K629" s="89"/>
      <c r="L629" s="88"/>
      <c r="N629" s="89"/>
      <c r="P629" s="90"/>
      <c r="Q629" s="78"/>
      <c r="R629" s="89"/>
      <c r="S629" s="88"/>
      <c r="T629" s="78"/>
      <c r="U629" s="89"/>
      <c r="V629" s="88"/>
      <c r="W629" s="77"/>
      <c r="X629" s="89"/>
      <c r="AA629" s="229"/>
      <c r="AB629" s="229"/>
      <c r="AC629" s="229"/>
    </row>
    <row r="630" spans="2:29" s="79" customFormat="1" x14ac:dyDescent="0.25">
      <c r="B630" s="77"/>
      <c r="C630" s="88"/>
      <c r="D630" s="77"/>
      <c r="E630" s="89"/>
      <c r="F630" s="90"/>
      <c r="G630" s="78"/>
      <c r="H630" s="89"/>
      <c r="I630" s="88"/>
      <c r="J630" s="78"/>
      <c r="K630" s="89"/>
      <c r="L630" s="88"/>
      <c r="N630" s="89"/>
      <c r="P630" s="90"/>
      <c r="Q630" s="78"/>
      <c r="R630" s="89"/>
      <c r="S630" s="88"/>
      <c r="T630" s="78"/>
      <c r="U630" s="89"/>
      <c r="V630" s="88"/>
      <c r="W630" s="77"/>
      <c r="X630" s="89"/>
      <c r="AA630" s="229"/>
      <c r="AB630" s="229"/>
      <c r="AC630" s="229"/>
    </row>
    <row r="631" spans="2:29" s="79" customFormat="1" x14ac:dyDescent="0.25">
      <c r="B631" s="77"/>
      <c r="C631" s="88"/>
      <c r="D631" s="77"/>
      <c r="E631" s="89"/>
      <c r="F631" s="90"/>
      <c r="G631" s="78"/>
      <c r="H631" s="89"/>
      <c r="I631" s="88"/>
      <c r="J631" s="78"/>
      <c r="K631" s="89"/>
      <c r="L631" s="88"/>
      <c r="N631" s="89"/>
      <c r="P631" s="90"/>
      <c r="Q631" s="78"/>
      <c r="R631" s="89"/>
      <c r="S631" s="88"/>
      <c r="T631" s="78"/>
      <c r="U631" s="89"/>
      <c r="V631" s="88"/>
      <c r="W631" s="77"/>
      <c r="X631" s="89"/>
      <c r="AA631" s="229"/>
      <c r="AB631" s="229"/>
      <c r="AC631" s="229"/>
    </row>
    <row r="632" spans="2:29" s="79" customFormat="1" x14ac:dyDescent="0.25">
      <c r="B632" s="77"/>
      <c r="C632" s="88"/>
      <c r="D632" s="77"/>
      <c r="E632" s="89"/>
      <c r="F632" s="90"/>
      <c r="G632" s="78"/>
      <c r="H632" s="89"/>
      <c r="I632" s="88"/>
      <c r="J632" s="78"/>
      <c r="K632" s="89"/>
      <c r="L632" s="88"/>
      <c r="N632" s="89"/>
      <c r="P632" s="90"/>
      <c r="Q632" s="78"/>
      <c r="R632" s="89"/>
      <c r="S632" s="88"/>
      <c r="T632" s="78"/>
      <c r="U632" s="89"/>
      <c r="V632" s="88"/>
      <c r="W632" s="77"/>
      <c r="X632" s="89"/>
      <c r="AA632" s="229"/>
      <c r="AB632" s="229"/>
      <c r="AC632" s="229"/>
    </row>
    <row r="633" spans="2:29" s="79" customFormat="1" x14ac:dyDescent="0.25">
      <c r="B633" s="77"/>
      <c r="C633" s="88"/>
      <c r="D633" s="77"/>
      <c r="E633" s="89"/>
      <c r="F633" s="90"/>
      <c r="G633" s="78"/>
      <c r="H633" s="89"/>
      <c r="I633" s="88"/>
      <c r="J633" s="78"/>
      <c r="K633" s="89"/>
      <c r="L633" s="88"/>
      <c r="N633" s="89"/>
      <c r="P633" s="90"/>
      <c r="Q633" s="78"/>
      <c r="R633" s="89"/>
      <c r="S633" s="88"/>
      <c r="T633" s="78"/>
      <c r="U633" s="89"/>
      <c r="V633" s="88"/>
      <c r="W633" s="77"/>
      <c r="X633" s="89"/>
      <c r="AA633" s="229"/>
      <c r="AB633" s="229"/>
      <c r="AC633" s="229"/>
    </row>
    <row r="634" spans="2:29" s="79" customFormat="1" x14ac:dyDescent="0.25">
      <c r="B634" s="77"/>
      <c r="C634" s="88"/>
      <c r="D634" s="77"/>
      <c r="E634" s="89"/>
      <c r="F634" s="90"/>
      <c r="G634" s="78"/>
      <c r="H634" s="89"/>
      <c r="I634" s="88"/>
      <c r="J634" s="78"/>
      <c r="K634" s="89"/>
      <c r="L634" s="88"/>
      <c r="N634" s="89"/>
      <c r="P634" s="90"/>
      <c r="Q634" s="78"/>
      <c r="R634" s="89"/>
      <c r="S634" s="88"/>
      <c r="T634" s="78"/>
      <c r="U634" s="89"/>
      <c r="V634" s="88"/>
      <c r="W634" s="77"/>
      <c r="X634" s="89"/>
      <c r="AA634" s="229"/>
      <c r="AB634" s="229"/>
      <c r="AC634" s="229"/>
    </row>
    <row r="635" spans="2:29" s="79" customFormat="1" x14ac:dyDescent="0.25">
      <c r="B635" s="77"/>
      <c r="C635" s="88"/>
      <c r="D635" s="77"/>
      <c r="E635" s="89"/>
      <c r="F635" s="90"/>
      <c r="G635" s="78"/>
      <c r="H635" s="89"/>
      <c r="I635" s="88"/>
      <c r="J635" s="78"/>
      <c r="K635" s="89"/>
      <c r="L635" s="88"/>
      <c r="N635" s="89"/>
      <c r="P635" s="90"/>
      <c r="Q635" s="78"/>
      <c r="R635" s="89"/>
      <c r="S635" s="88"/>
      <c r="T635" s="78"/>
      <c r="U635" s="89"/>
      <c r="V635" s="88"/>
      <c r="W635" s="77"/>
      <c r="X635" s="89"/>
      <c r="AA635" s="229"/>
      <c r="AB635" s="229"/>
      <c r="AC635" s="229"/>
    </row>
    <row r="636" spans="2:29" s="79" customFormat="1" x14ac:dyDescent="0.25">
      <c r="B636" s="77"/>
      <c r="C636" s="88"/>
      <c r="D636" s="77"/>
      <c r="E636" s="89"/>
      <c r="F636" s="90"/>
      <c r="G636" s="78"/>
      <c r="H636" s="89"/>
      <c r="I636" s="88"/>
      <c r="J636" s="78"/>
      <c r="K636" s="89"/>
      <c r="L636" s="88"/>
      <c r="N636" s="89"/>
      <c r="P636" s="90"/>
      <c r="Q636" s="78"/>
      <c r="R636" s="89"/>
      <c r="S636" s="88"/>
      <c r="T636" s="78"/>
      <c r="U636" s="89"/>
      <c r="V636" s="88"/>
      <c r="W636" s="77"/>
      <c r="X636" s="89"/>
      <c r="AA636" s="229"/>
      <c r="AB636" s="229"/>
      <c r="AC636" s="229"/>
    </row>
    <row r="637" spans="2:29" s="79" customFormat="1" x14ac:dyDescent="0.25">
      <c r="B637" s="77"/>
      <c r="C637" s="88"/>
      <c r="D637" s="77"/>
      <c r="E637" s="89"/>
      <c r="F637" s="90"/>
      <c r="G637" s="78"/>
      <c r="H637" s="89"/>
      <c r="I637" s="88"/>
      <c r="J637" s="78"/>
      <c r="K637" s="89"/>
      <c r="L637" s="88"/>
      <c r="N637" s="89"/>
      <c r="P637" s="90"/>
      <c r="Q637" s="78"/>
      <c r="R637" s="89"/>
      <c r="S637" s="88"/>
      <c r="T637" s="78"/>
      <c r="U637" s="89"/>
      <c r="V637" s="88"/>
      <c r="W637" s="77"/>
      <c r="X637" s="89"/>
      <c r="AA637" s="229"/>
      <c r="AB637" s="229"/>
      <c r="AC637" s="229"/>
    </row>
    <row r="638" spans="2:29" s="79" customFormat="1" x14ac:dyDescent="0.25">
      <c r="B638" s="77"/>
      <c r="C638" s="88"/>
      <c r="D638" s="77"/>
      <c r="E638" s="89"/>
      <c r="F638" s="90"/>
      <c r="G638" s="78"/>
      <c r="H638" s="89"/>
      <c r="I638" s="88"/>
      <c r="J638" s="78"/>
      <c r="K638" s="89"/>
      <c r="L638" s="88"/>
      <c r="N638" s="89"/>
      <c r="P638" s="90"/>
      <c r="Q638" s="78"/>
      <c r="R638" s="89"/>
      <c r="S638" s="88"/>
      <c r="T638" s="78"/>
      <c r="U638" s="89"/>
      <c r="V638" s="88"/>
      <c r="W638" s="77"/>
      <c r="X638" s="89"/>
      <c r="AA638" s="229"/>
      <c r="AB638" s="229"/>
      <c r="AC638" s="229"/>
    </row>
    <row r="639" spans="2:29" s="79" customFormat="1" x14ac:dyDescent="0.25">
      <c r="B639" s="77"/>
      <c r="C639" s="88"/>
      <c r="D639" s="77"/>
      <c r="E639" s="89"/>
      <c r="F639" s="90"/>
      <c r="G639" s="78"/>
      <c r="H639" s="89"/>
      <c r="I639" s="88"/>
      <c r="J639" s="78"/>
      <c r="K639" s="89"/>
      <c r="L639" s="88"/>
      <c r="N639" s="89"/>
      <c r="P639" s="90"/>
      <c r="Q639" s="78"/>
      <c r="R639" s="89"/>
      <c r="S639" s="88"/>
      <c r="T639" s="78"/>
      <c r="U639" s="89"/>
      <c r="V639" s="88"/>
      <c r="W639" s="77"/>
      <c r="X639" s="89"/>
      <c r="AA639" s="229"/>
      <c r="AB639" s="229"/>
      <c r="AC639" s="229"/>
    </row>
    <row r="640" spans="2:29" s="79" customFormat="1" x14ac:dyDescent="0.25">
      <c r="B640" s="77"/>
      <c r="C640" s="88"/>
      <c r="D640" s="77"/>
      <c r="E640" s="89"/>
      <c r="F640" s="90"/>
      <c r="G640" s="78"/>
      <c r="H640" s="89"/>
      <c r="I640" s="88"/>
      <c r="J640" s="78"/>
      <c r="K640" s="89"/>
      <c r="L640" s="88"/>
      <c r="N640" s="89"/>
      <c r="P640" s="90"/>
      <c r="Q640" s="78"/>
      <c r="R640" s="89"/>
      <c r="S640" s="88"/>
      <c r="T640" s="78"/>
      <c r="U640" s="89"/>
      <c r="V640" s="88"/>
      <c r="W640" s="77"/>
      <c r="X640" s="89"/>
      <c r="AA640" s="229"/>
      <c r="AB640" s="229"/>
      <c r="AC640" s="229"/>
    </row>
    <row r="641" spans="2:29" s="79" customFormat="1" x14ac:dyDescent="0.25">
      <c r="B641" s="77"/>
      <c r="C641" s="88"/>
      <c r="D641" s="77"/>
      <c r="E641" s="89"/>
      <c r="F641" s="90"/>
      <c r="G641" s="78"/>
      <c r="H641" s="89"/>
      <c r="I641" s="88"/>
      <c r="J641" s="78"/>
      <c r="K641" s="89"/>
      <c r="L641" s="88"/>
      <c r="N641" s="89"/>
      <c r="P641" s="90"/>
      <c r="Q641" s="78"/>
      <c r="R641" s="89"/>
      <c r="S641" s="88"/>
      <c r="T641" s="78"/>
      <c r="U641" s="89"/>
      <c r="V641" s="88"/>
      <c r="W641" s="77"/>
      <c r="X641" s="89"/>
      <c r="AA641" s="229"/>
      <c r="AB641" s="229"/>
      <c r="AC641" s="229"/>
    </row>
    <row r="642" spans="2:29" s="79" customFormat="1" x14ac:dyDescent="0.25">
      <c r="B642" s="77"/>
      <c r="C642" s="88"/>
      <c r="D642" s="77"/>
      <c r="E642" s="89"/>
      <c r="F642" s="90"/>
      <c r="G642" s="78"/>
      <c r="H642" s="89"/>
      <c r="I642" s="88"/>
      <c r="J642" s="78"/>
      <c r="K642" s="89"/>
      <c r="L642" s="88"/>
      <c r="N642" s="89"/>
      <c r="P642" s="90"/>
      <c r="Q642" s="78"/>
      <c r="R642" s="89"/>
      <c r="S642" s="88"/>
      <c r="T642" s="78"/>
      <c r="U642" s="89"/>
      <c r="V642" s="88"/>
      <c r="W642" s="77"/>
      <c r="X642" s="89"/>
      <c r="AA642" s="229"/>
      <c r="AB642" s="229"/>
      <c r="AC642" s="229"/>
    </row>
    <row r="643" spans="2:29" s="79" customFormat="1" x14ac:dyDescent="0.25">
      <c r="B643" s="77"/>
      <c r="C643" s="88"/>
      <c r="D643" s="77"/>
      <c r="E643" s="89"/>
      <c r="F643" s="90"/>
      <c r="G643" s="78"/>
      <c r="H643" s="89"/>
      <c r="I643" s="88"/>
      <c r="J643" s="78"/>
      <c r="K643" s="89"/>
      <c r="L643" s="88"/>
      <c r="N643" s="89"/>
      <c r="P643" s="90"/>
      <c r="Q643" s="78"/>
      <c r="R643" s="89"/>
      <c r="S643" s="88"/>
      <c r="T643" s="78"/>
      <c r="U643" s="89"/>
      <c r="V643" s="88"/>
      <c r="W643" s="77"/>
      <c r="X643" s="89"/>
      <c r="AA643" s="229"/>
      <c r="AB643" s="229"/>
      <c r="AC643" s="229"/>
    </row>
    <row r="644" spans="2:29" s="79" customFormat="1" x14ac:dyDescent="0.25">
      <c r="B644" s="77"/>
      <c r="C644" s="88"/>
      <c r="D644" s="77"/>
      <c r="E644" s="89"/>
      <c r="F644" s="90"/>
      <c r="G644" s="78"/>
      <c r="H644" s="89"/>
      <c r="I644" s="88"/>
      <c r="J644" s="78"/>
      <c r="K644" s="89"/>
      <c r="L644" s="88"/>
      <c r="N644" s="89"/>
      <c r="P644" s="90"/>
      <c r="Q644" s="78"/>
      <c r="R644" s="89"/>
      <c r="S644" s="88"/>
      <c r="T644" s="78"/>
      <c r="U644" s="89"/>
      <c r="V644" s="88"/>
      <c r="W644" s="77"/>
      <c r="X644" s="89"/>
      <c r="AA644" s="229"/>
      <c r="AB644" s="229"/>
      <c r="AC644" s="229"/>
    </row>
    <row r="645" spans="2:29" s="79" customFormat="1" x14ac:dyDescent="0.25">
      <c r="B645" s="77"/>
      <c r="C645" s="88"/>
      <c r="D645" s="77"/>
      <c r="E645" s="89"/>
      <c r="F645" s="90"/>
      <c r="G645" s="78"/>
      <c r="H645" s="89"/>
      <c r="I645" s="88"/>
      <c r="J645" s="78"/>
      <c r="K645" s="89"/>
      <c r="L645" s="88"/>
      <c r="N645" s="89"/>
      <c r="P645" s="90"/>
      <c r="Q645" s="78"/>
      <c r="R645" s="89"/>
      <c r="S645" s="88"/>
      <c r="T645" s="78"/>
      <c r="U645" s="89"/>
      <c r="V645" s="88"/>
      <c r="W645" s="77"/>
      <c r="X645" s="89"/>
      <c r="AA645" s="229"/>
      <c r="AB645" s="229"/>
      <c r="AC645" s="229"/>
    </row>
    <row r="646" spans="2:29" s="79" customFormat="1" x14ac:dyDescent="0.25">
      <c r="B646" s="77"/>
      <c r="C646" s="88"/>
      <c r="D646" s="77"/>
      <c r="E646" s="89"/>
      <c r="F646" s="90"/>
      <c r="G646" s="78"/>
      <c r="H646" s="89"/>
      <c r="I646" s="88"/>
      <c r="J646" s="78"/>
      <c r="K646" s="89"/>
      <c r="L646" s="88"/>
      <c r="N646" s="89"/>
      <c r="P646" s="90"/>
      <c r="Q646" s="78"/>
      <c r="R646" s="89"/>
      <c r="S646" s="88"/>
      <c r="T646" s="78"/>
      <c r="U646" s="89"/>
      <c r="V646" s="88"/>
      <c r="W646" s="77"/>
      <c r="X646" s="89"/>
      <c r="AA646" s="229"/>
      <c r="AB646" s="229"/>
      <c r="AC646" s="229"/>
    </row>
    <row r="647" spans="2:29" s="79" customFormat="1" x14ac:dyDescent="0.25">
      <c r="B647" s="77"/>
      <c r="C647" s="88"/>
      <c r="D647" s="77"/>
      <c r="E647" s="89"/>
      <c r="F647" s="90"/>
      <c r="G647" s="78"/>
      <c r="H647" s="89"/>
      <c r="I647" s="88"/>
      <c r="J647" s="78"/>
      <c r="K647" s="89"/>
      <c r="L647" s="88"/>
      <c r="N647" s="89"/>
      <c r="P647" s="90"/>
      <c r="Q647" s="78"/>
      <c r="R647" s="89"/>
      <c r="S647" s="88"/>
      <c r="T647" s="78"/>
      <c r="U647" s="89"/>
      <c r="V647" s="88"/>
      <c r="W647" s="77"/>
      <c r="X647" s="89"/>
      <c r="AA647" s="229"/>
      <c r="AB647" s="229"/>
      <c r="AC647" s="229"/>
    </row>
    <row r="648" spans="2:29" s="79" customFormat="1" x14ac:dyDescent="0.25">
      <c r="B648" s="77"/>
      <c r="C648" s="88"/>
      <c r="D648" s="77"/>
      <c r="E648" s="89"/>
      <c r="F648" s="90"/>
      <c r="G648" s="78"/>
      <c r="H648" s="89"/>
      <c r="I648" s="88"/>
      <c r="J648" s="78"/>
      <c r="K648" s="89"/>
      <c r="L648" s="88"/>
      <c r="N648" s="89"/>
      <c r="P648" s="90"/>
      <c r="Q648" s="78"/>
      <c r="R648" s="89"/>
      <c r="S648" s="88"/>
      <c r="T648" s="78"/>
      <c r="U648" s="89"/>
      <c r="V648" s="88"/>
      <c r="W648" s="77"/>
      <c r="X648" s="89"/>
      <c r="AA648" s="229"/>
      <c r="AB648" s="229"/>
      <c r="AC648" s="229"/>
    </row>
    <row r="649" spans="2:29" s="79" customFormat="1" x14ac:dyDescent="0.25">
      <c r="B649" s="77"/>
      <c r="C649" s="88"/>
      <c r="D649" s="77"/>
      <c r="E649" s="89"/>
      <c r="F649" s="90"/>
      <c r="G649" s="78"/>
      <c r="H649" s="89"/>
      <c r="I649" s="88"/>
      <c r="J649" s="78"/>
      <c r="K649" s="89"/>
      <c r="L649" s="88"/>
      <c r="N649" s="89"/>
      <c r="P649" s="90"/>
      <c r="Q649" s="78"/>
      <c r="R649" s="89"/>
      <c r="S649" s="88"/>
      <c r="T649" s="78"/>
      <c r="U649" s="89"/>
      <c r="V649" s="88"/>
      <c r="W649" s="77"/>
      <c r="X649" s="89"/>
      <c r="AA649" s="229"/>
      <c r="AB649" s="229"/>
      <c r="AC649" s="229"/>
    </row>
    <row r="650" spans="2:29" s="79" customFormat="1" x14ac:dyDescent="0.25">
      <c r="B650" s="77"/>
      <c r="C650" s="88"/>
      <c r="D650" s="77"/>
      <c r="E650" s="89"/>
      <c r="F650" s="90"/>
      <c r="G650" s="78"/>
      <c r="H650" s="89"/>
      <c r="I650" s="88"/>
      <c r="J650" s="78"/>
      <c r="K650" s="89"/>
      <c r="L650" s="88"/>
      <c r="N650" s="89"/>
      <c r="P650" s="90"/>
      <c r="Q650" s="78"/>
      <c r="R650" s="89"/>
      <c r="S650" s="88"/>
      <c r="T650" s="78"/>
      <c r="U650" s="89"/>
      <c r="V650" s="88"/>
      <c r="W650" s="77"/>
      <c r="X650" s="89"/>
      <c r="AA650" s="229"/>
      <c r="AB650" s="229"/>
      <c r="AC650" s="229"/>
    </row>
    <row r="651" spans="2:29" s="79" customFormat="1" x14ac:dyDescent="0.25">
      <c r="B651" s="77"/>
      <c r="C651" s="88"/>
      <c r="D651" s="77"/>
      <c r="E651" s="89"/>
      <c r="F651" s="90"/>
      <c r="G651" s="78"/>
      <c r="H651" s="89"/>
      <c r="I651" s="88"/>
      <c r="J651" s="78"/>
      <c r="K651" s="89"/>
      <c r="L651" s="88"/>
      <c r="N651" s="89"/>
      <c r="P651" s="90"/>
      <c r="Q651" s="78"/>
      <c r="R651" s="89"/>
      <c r="S651" s="88"/>
      <c r="T651" s="78"/>
      <c r="U651" s="89"/>
      <c r="V651" s="88"/>
      <c r="W651" s="77"/>
      <c r="X651" s="89"/>
      <c r="AA651" s="229"/>
      <c r="AB651" s="229"/>
      <c r="AC651" s="229"/>
    </row>
    <row r="652" spans="2:29" s="79" customFormat="1" x14ac:dyDescent="0.25">
      <c r="B652" s="77"/>
      <c r="C652" s="88"/>
      <c r="D652" s="77"/>
      <c r="E652" s="89"/>
      <c r="F652" s="90"/>
      <c r="G652" s="78"/>
      <c r="H652" s="89"/>
      <c r="I652" s="88"/>
      <c r="J652" s="78"/>
      <c r="K652" s="89"/>
      <c r="L652" s="88"/>
      <c r="N652" s="89"/>
      <c r="P652" s="90"/>
      <c r="Q652" s="78"/>
      <c r="R652" s="89"/>
      <c r="S652" s="88"/>
      <c r="T652" s="78"/>
      <c r="U652" s="89"/>
      <c r="V652" s="88"/>
      <c r="W652" s="77"/>
      <c r="X652" s="89"/>
      <c r="AA652" s="229"/>
      <c r="AB652" s="229"/>
      <c r="AC652" s="229"/>
    </row>
    <row r="653" spans="2:29" s="79" customFormat="1" x14ac:dyDescent="0.25">
      <c r="B653" s="77"/>
      <c r="C653" s="88"/>
      <c r="D653" s="77"/>
      <c r="E653" s="89"/>
      <c r="F653" s="90"/>
      <c r="G653" s="78"/>
      <c r="H653" s="89"/>
      <c r="I653" s="88"/>
      <c r="J653" s="78"/>
      <c r="K653" s="89"/>
      <c r="L653" s="88"/>
      <c r="N653" s="89"/>
      <c r="P653" s="90"/>
      <c r="Q653" s="78"/>
      <c r="R653" s="89"/>
      <c r="S653" s="88"/>
      <c r="T653" s="78"/>
      <c r="U653" s="89"/>
      <c r="V653" s="88"/>
      <c r="W653" s="77"/>
      <c r="X653" s="89"/>
      <c r="AA653" s="229"/>
      <c r="AB653" s="229"/>
      <c r="AC653" s="229"/>
    </row>
    <row r="654" spans="2:29" s="79" customFormat="1" x14ac:dyDescent="0.25">
      <c r="B654" s="77"/>
      <c r="C654" s="88"/>
      <c r="D654" s="77"/>
      <c r="E654" s="89"/>
      <c r="F654" s="90"/>
      <c r="G654" s="78"/>
      <c r="H654" s="89"/>
      <c r="I654" s="88"/>
      <c r="J654" s="78"/>
      <c r="K654" s="89"/>
      <c r="L654" s="88"/>
      <c r="N654" s="89"/>
      <c r="P654" s="90"/>
      <c r="Q654" s="78"/>
      <c r="R654" s="89"/>
      <c r="S654" s="88"/>
      <c r="T654" s="78"/>
      <c r="U654" s="89"/>
      <c r="V654" s="88"/>
      <c r="W654" s="77"/>
      <c r="X654" s="89"/>
      <c r="AA654" s="229"/>
      <c r="AB654" s="229"/>
      <c r="AC654" s="229"/>
    </row>
    <row r="655" spans="2:29" s="79" customFormat="1" x14ac:dyDescent="0.25">
      <c r="B655" s="77"/>
      <c r="C655" s="88"/>
      <c r="D655" s="77"/>
      <c r="E655" s="89"/>
      <c r="F655" s="90"/>
      <c r="G655" s="78"/>
      <c r="H655" s="89"/>
      <c r="I655" s="88"/>
      <c r="J655" s="78"/>
      <c r="K655" s="89"/>
      <c r="L655" s="88"/>
      <c r="N655" s="89"/>
      <c r="P655" s="90"/>
      <c r="Q655" s="78"/>
      <c r="R655" s="89"/>
      <c r="S655" s="88"/>
      <c r="T655" s="78"/>
      <c r="U655" s="89"/>
      <c r="V655" s="88"/>
      <c r="W655" s="77"/>
      <c r="X655" s="89"/>
      <c r="AA655" s="229"/>
      <c r="AB655" s="229"/>
      <c r="AC655" s="229"/>
    </row>
    <row r="656" spans="2:29" s="79" customFormat="1" x14ac:dyDescent="0.25">
      <c r="B656" s="77"/>
      <c r="C656" s="88"/>
      <c r="D656" s="77"/>
      <c r="E656" s="89"/>
      <c r="F656" s="90"/>
      <c r="G656" s="78"/>
      <c r="H656" s="89"/>
      <c r="I656" s="88"/>
      <c r="J656" s="78"/>
      <c r="K656" s="89"/>
      <c r="L656" s="88"/>
      <c r="N656" s="89"/>
      <c r="P656" s="90"/>
      <c r="Q656" s="78"/>
      <c r="R656" s="89"/>
      <c r="S656" s="88"/>
      <c r="T656" s="78"/>
      <c r="U656" s="89"/>
      <c r="V656" s="88"/>
      <c r="W656" s="77"/>
      <c r="X656" s="89"/>
      <c r="AA656" s="229"/>
      <c r="AB656" s="229"/>
      <c r="AC656" s="229"/>
    </row>
    <row r="657" spans="2:29" s="79" customFormat="1" x14ac:dyDescent="0.25">
      <c r="B657" s="77"/>
      <c r="C657" s="88"/>
      <c r="D657" s="77"/>
      <c r="E657" s="89"/>
      <c r="F657" s="90"/>
      <c r="G657" s="78"/>
      <c r="H657" s="89"/>
      <c r="I657" s="88"/>
      <c r="J657" s="78"/>
      <c r="K657" s="89"/>
      <c r="L657" s="88"/>
      <c r="N657" s="89"/>
      <c r="P657" s="90"/>
      <c r="Q657" s="78"/>
      <c r="R657" s="89"/>
      <c r="S657" s="88"/>
      <c r="T657" s="78"/>
      <c r="U657" s="89"/>
      <c r="V657" s="88"/>
      <c r="W657" s="77"/>
      <c r="X657" s="89"/>
      <c r="AA657" s="229"/>
      <c r="AB657" s="229"/>
      <c r="AC657" s="229"/>
    </row>
    <row r="658" spans="2:29" s="79" customFormat="1" x14ac:dyDescent="0.25">
      <c r="B658" s="77"/>
      <c r="C658" s="88"/>
      <c r="D658" s="77"/>
      <c r="E658" s="89"/>
      <c r="F658" s="90"/>
      <c r="G658" s="78"/>
      <c r="H658" s="89"/>
      <c r="I658" s="88"/>
      <c r="J658" s="78"/>
      <c r="K658" s="89"/>
      <c r="L658" s="88"/>
      <c r="N658" s="89"/>
      <c r="P658" s="90"/>
      <c r="Q658" s="78"/>
      <c r="R658" s="89"/>
      <c r="S658" s="88"/>
      <c r="T658" s="78"/>
      <c r="U658" s="89"/>
      <c r="V658" s="88"/>
      <c r="W658" s="77"/>
      <c r="X658" s="89"/>
      <c r="AA658" s="229"/>
      <c r="AB658" s="229"/>
      <c r="AC658" s="229"/>
    </row>
    <row r="659" spans="2:29" s="79" customFormat="1" x14ac:dyDescent="0.25">
      <c r="B659" s="77"/>
      <c r="C659" s="88"/>
      <c r="D659" s="77"/>
      <c r="E659" s="89"/>
      <c r="F659" s="90"/>
      <c r="G659" s="78"/>
      <c r="H659" s="89"/>
      <c r="I659" s="88"/>
      <c r="J659" s="78"/>
      <c r="K659" s="89"/>
      <c r="L659" s="88"/>
      <c r="N659" s="89"/>
      <c r="P659" s="90"/>
      <c r="Q659" s="78"/>
      <c r="R659" s="89"/>
      <c r="S659" s="88"/>
      <c r="T659" s="78"/>
      <c r="U659" s="89"/>
      <c r="V659" s="88"/>
      <c r="W659" s="77"/>
      <c r="X659" s="89"/>
      <c r="AA659" s="229"/>
      <c r="AB659" s="229"/>
      <c r="AC659" s="229"/>
    </row>
    <row r="660" spans="2:29" s="79" customFormat="1" x14ac:dyDescent="0.25">
      <c r="B660" s="77"/>
      <c r="C660" s="88"/>
      <c r="D660" s="77"/>
      <c r="E660" s="89"/>
      <c r="F660" s="90"/>
      <c r="G660" s="78"/>
      <c r="H660" s="89"/>
      <c r="I660" s="88"/>
      <c r="J660" s="78"/>
      <c r="K660" s="89"/>
      <c r="L660" s="88"/>
      <c r="N660" s="89"/>
      <c r="P660" s="90"/>
      <c r="Q660" s="78"/>
      <c r="R660" s="89"/>
      <c r="S660" s="88"/>
      <c r="T660" s="78"/>
      <c r="U660" s="89"/>
      <c r="V660" s="88"/>
      <c r="W660" s="77"/>
      <c r="X660" s="89"/>
      <c r="AA660" s="229"/>
      <c r="AB660" s="229"/>
      <c r="AC660" s="229"/>
    </row>
    <row r="661" spans="2:29" s="79" customFormat="1" x14ac:dyDescent="0.25">
      <c r="B661" s="77"/>
      <c r="C661" s="88"/>
      <c r="D661" s="77"/>
      <c r="E661" s="89"/>
      <c r="F661" s="90"/>
      <c r="G661" s="78"/>
      <c r="H661" s="89"/>
      <c r="I661" s="88"/>
      <c r="J661" s="78"/>
      <c r="K661" s="89"/>
      <c r="L661" s="88"/>
      <c r="N661" s="89"/>
      <c r="P661" s="90"/>
      <c r="Q661" s="78"/>
      <c r="R661" s="89"/>
      <c r="S661" s="88"/>
      <c r="T661" s="78"/>
      <c r="U661" s="89"/>
      <c r="V661" s="88"/>
      <c r="W661" s="77"/>
      <c r="X661" s="89"/>
      <c r="AA661" s="229"/>
      <c r="AB661" s="229"/>
      <c r="AC661" s="229"/>
    </row>
    <row r="662" spans="2:29" s="79" customFormat="1" x14ac:dyDescent="0.25">
      <c r="B662" s="77"/>
      <c r="C662" s="88"/>
      <c r="D662" s="77"/>
      <c r="E662" s="89"/>
      <c r="F662" s="90"/>
      <c r="G662" s="78"/>
      <c r="H662" s="89"/>
      <c r="I662" s="88"/>
      <c r="J662" s="78"/>
      <c r="K662" s="89"/>
      <c r="L662" s="88"/>
      <c r="N662" s="89"/>
      <c r="P662" s="90"/>
      <c r="Q662" s="78"/>
      <c r="R662" s="89"/>
      <c r="S662" s="88"/>
      <c r="T662" s="78"/>
      <c r="U662" s="89"/>
      <c r="V662" s="88"/>
      <c r="W662" s="77"/>
      <c r="X662" s="89"/>
      <c r="AA662" s="229"/>
      <c r="AB662" s="229"/>
      <c r="AC662" s="229"/>
    </row>
    <row r="663" spans="2:29" s="79" customFormat="1" x14ac:dyDescent="0.25">
      <c r="B663" s="77"/>
      <c r="C663" s="88"/>
      <c r="D663" s="77"/>
      <c r="E663" s="89"/>
      <c r="F663" s="90"/>
      <c r="G663" s="78"/>
      <c r="H663" s="89"/>
      <c r="I663" s="88"/>
      <c r="J663" s="78"/>
      <c r="K663" s="89"/>
      <c r="L663" s="88"/>
      <c r="N663" s="89"/>
      <c r="P663" s="90"/>
      <c r="Q663" s="78"/>
      <c r="R663" s="89"/>
      <c r="S663" s="88"/>
      <c r="T663" s="78"/>
      <c r="U663" s="89"/>
      <c r="V663" s="88"/>
      <c r="W663" s="77"/>
      <c r="X663" s="89"/>
      <c r="AA663" s="229"/>
      <c r="AB663" s="229"/>
      <c r="AC663" s="229"/>
    </row>
    <row r="664" spans="2:29" s="79" customFormat="1" x14ac:dyDescent="0.25">
      <c r="B664" s="77"/>
      <c r="C664" s="88"/>
      <c r="D664" s="77"/>
      <c r="E664" s="89"/>
      <c r="F664" s="90"/>
      <c r="G664" s="78"/>
      <c r="H664" s="89"/>
      <c r="I664" s="88"/>
      <c r="J664" s="78"/>
      <c r="K664" s="89"/>
      <c r="L664" s="88"/>
      <c r="N664" s="89"/>
      <c r="P664" s="90"/>
      <c r="Q664" s="78"/>
      <c r="R664" s="89"/>
      <c r="S664" s="88"/>
      <c r="T664" s="78"/>
      <c r="U664" s="89"/>
      <c r="V664" s="88"/>
      <c r="W664" s="77"/>
      <c r="X664" s="89"/>
      <c r="AA664" s="229"/>
      <c r="AB664" s="229"/>
      <c r="AC664" s="229"/>
    </row>
    <row r="665" spans="2:29" s="79" customFormat="1" x14ac:dyDescent="0.25">
      <c r="B665" s="77"/>
      <c r="C665" s="88"/>
      <c r="D665" s="77"/>
      <c r="E665" s="89"/>
      <c r="F665" s="90"/>
      <c r="G665" s="78"/>
      <c r="H665" s="89"/>
      <c r="I665" s="88"/>
      <c r="J665" s="78"/>
      <c r="K665" s="89"/>
      <c r="L665" s="88"/>
      <c r="N665" s="89"/>
      <c r="P665" s="90"/>
      <c r="Q665" s="78"/>
      <c r="R665" s="89"/>
      <c r="S665" s="88"/>
      <c r="T665" s="78"/>
      <c r="U665" s="89"/>
      <c r="V665" s="88"/>
      <c r="W665" s="77"/>
      <c r="X665" s="89"/>
      <c r="AA665" s="229"/>
      <c r="AB665" s="229"/>
      <c r="AC665" s="229"/>
    </row>
    <row r="666" spans="2:29" s="79" customFormat="1" x14ac:dyDescent="0.25">
      <c r="B666" s="77"/>
      <c r="C666" s="88"/>
      <c r="D666" s="77"/>
      <c r="E666" s="89"/>
      <c r="F666" s="90"/>
      <c r="G666" s="78"/>
      <c r="H666" s="89"/>
      <c r="I666" s="88"/>
      <c r="J666" s="78"/>
      <c r="K666" s="89"/>
      <c r="L666" s="88"/>
      <c r="N666" s="89"/>
      <c r="P666" s="90"/>
      <c r="Q666" s="78"/>
      <c r="R666" s="89"/>
      <c r="S666" s="88"/>
      <c r="T666" s="78"/>
      <c r="U666" s="89"/>
      <c r="V666" s="88"/>
      <c r="W666" s="77"/>
      <c r="X666" s="89"/>
      <c r="AA666" s="229"/>
      <c r="AB666" s="229"/>
      <c r="AC666" s="229"/>
    </row>
    <row r="667" spans="2:29" s="79" customFormat="1" x14ac:dyDescent="0.25">
      <c r="B667" s="77"/>
      <c r="C667" s="88"/>
      <c r="D667" s="77"/>
      <c r="E667" s="89"/>
      <c r="F667" s="90"/>
      <c r="G667" s="78"/>
      <c r="H667" s="89"/>
      <c r="I667" s="88"/>
      <c r="J667" s="78"/>
      <c r="K667" s="89"/>
      <c r="L667" s="88"/>
      <c r="N667" s="89"/>
      <c r="P667" s="90"/>
      <c r="Q667" s="78"/>
      <c r="R667" s="89"/>
      <c r="S667" s="88"/>
      <c r="T667" s="78"/>
      <c r="U667" s="89"/>
      <c r="V667" s="88"/>
      <c r="W667" s="77"/>
      <c r="X667" s="89"/>
      <c r="AA667" s="229"/>
      <c r="AB667" s="229"/>
      <c r="AC667" s="229"/>
    </row>
    <row r="668" spans="2:29" s="79" customFormat="1" x14ac:dyDescent="0.25">
      <c r="B668" s="77"/>
      <c r="C668" s="88"/>
      <c r="D668" s="77"/>
      <c r="E668" s="89"/>
      <c r="F668" s="90"/>
      <c r="G668" s="78"/>
      <c r="H668" s="89"/>
      <c r="I668" s="88"/>
      <c r="J668" s="78"/>
      <c r="K668" s="89"/>
      <c r="L668" s="88"/>
      <c r="N668" s="89"/>
      <c r="P668" s="90"/>
      <c r="Q668" s="78"/>
      <c r="R668" s="89"/>
      <c r="S668" s="88"/>
      <c r="T668" s="78"/>
      <c r="U668" s="89"/>
      <c r="V668" s="88"/>
      <c r="W668" s="77"/>
      <c r="X668" s="89"/>
      <c r="AA668" s="229"/>
      <c r="AB668" s="229"/>
      <c r="AC668" s="229"/>
    </row>
    <row r="669" spans="2:29" s="79" customFormat="1" x14ac:dyDescent="0.25">
      <c r="B669" s="77"/>
      <c r="C669" s="88"/>
      <c r="D669" s="77"/>
      <c r="E669" s="89"/>
      <c r="F669" s="90"/>
      <c r="G669" s="78"/>
      <c r="H669" s="89"/>
      <c r="I669" s="88"/>
      <c r="J669" s="78"/>
      <c r="K669" s="89"/>
      <c r="L669" s="88"/>
      <c r="N669" s="89"/>
      <c r="P669" s="90"/>
      <c r="Q669" s="78"/>
      <c r="R669" s="89"/>
      <c r="S669" s="88"/>
      <c r="T669" s="78"/>
      <c r="U669" s="89"/>
      <c r="V669" s="88"/>
      <c r="W669" s="77"/>
      <c r="X669" s="89"/>
      <c r="AA669" s="229"/>
      <c r="AB669" s="229"/>
      <c r="AC669" s="229"/>
    </row>
    <row r="670" spans="2:29" s="79" customFormat="1" x14ac:dyDescent="0.25">
      <c r="B670" s="77"/>
      <c r="C670" s="88"/>
      <c r="D670" s="77"/>
      <c r="E670" s="89"/>
      <c r="F670" s="90"/>
      <c r="G670" s="78"/>
      <c r="H670" s="89"/>
      <c r="I670" s="88"/>
      <c r="J670" s="78"/>
      <c r="K670" s="89"/>
      <c r="L670" s="88"/>
      <c r="N670" s="89"/>
      <c r="P670" s="90"/>
      <c r="Q670" s="78"/>
      <c r="R670" s="89"/>
      <c r="S670" s="88"/>
      <c r="T670" s="78"/>
      <c r="U670" s="89"/>
      <c r="V670" s="88"/>
      <c r="W670" s="77"/>
      <c r="X670" s="89"/>
      <c r="AA670" s="229"/>
      <c r="AB670" s="229"/>
      <c r="AC670" s="229"/>
    </row>
    <row r="671" spans="2:29" s="79" customFormat="1" x14ac:dyDescent="0.25">
      <c r="B671" s="77"/>
      <c r="C671" s="88"/>
      <c r="D671" s="77"/>
      <c r="E671" s="89"/>
      <c r="F671" s="90"/>
      <c r="G671" s="78"/>
      <c r="H671" s="89"/>
      <c r="I671" s="88"/>
      <c r="J671" s="78"/>
      <c r="K671" s="89"/>
      <c r="L671" s="88"/>
      <c r="N671" s="89"/>
      <c r="P671" s="90"/>
      <c r="Q671" s="78"/>
      <c r="R671" s="89"/>
      <c r="S671" s="88"/>
      <c r="T671" s="78"/>
      <c r="U671" s="89"/>
      <c r="V671" s="88"/>
      <c r="W671" s="77"/>
      <c r="X671" s="89"/>
      <c r="AA671" s="229"/>
      <c r="AB671" s="229"/>
      <c r="AC671" s="229"/>
    </row>
    <row r="672" spans="2:29" s="79" customFormat="1" x14ac:dyDescent="0.25">
      <c r="B672" s="77"/>
      <c r="C672" s="88"/>
      <c r="D672" s="77"/>
      <c r="E672" s="89"/>
      <c r="F672" s="90"/>
      <c r="G672" s="78"/>
      <c r="H672" s="89"/>
      <c r="I672" s="88"/>
      <c r="J672" s="78"/>
      <c r="K672" s="89"/>
      <c r="L672" s="88"/>
      <c r="N672" s="89"/>
      <c r="P672" s="90"/>
      <c r="Q672" s="78"/>
      <c r="R672" s="89"/>
      <c r="S672" s="88"/>
      <c r="T672" s="78"/>
      <c r="U672" s="89"/>
      <c r="V672" s="88"/>
      <c r="W672" s="77"/>
      <c r="X672" s="89"/>
      <c r="AA672" s="229"/>
      <c r="AB672" s="229"/>
      <c r="AC672" s="229"/>
    </row>
    <row r="673" spans="2:29" s="79" customFormat="1" x14ac:dyDescent="0.25">
      <c r="B673" s="77"/>
      <c r="C673" s="88"/>
      <c r="D673" s="77"/>
      <c r="E673" s="89"/>
      <c r="F673" s="90"/>
      <c r="G673" s="78"/>
      <c r="H673" s="89"/>
      <c r="I673" s="88"/>
      <c r="J673" s="78"/>
      <c r="K673" s="89"/>
      <c r="L673" s="88"/>
      <c r="N673" s="89"/>
      <c r="P673" s="90"/>
      <c r="Q673" s="78"/>
      <c r="R673" s="89"/>
      <c r="S673" s="88"/>
      <c r="T673" s="78"/>
      <c r="U673" s="89"/>
      <c r="V673" s="88"/>
      <c r="W673" s="77"/>
      <c r="X673" s="89"/>
      <c r="AA673" s="229"/>
      <c r="AB673" s="229"/>
      <c r="AC673" s="229"/>
    </row>
    <row r="674" spans="2:29" s="79" customFormat="1" x14ac:dyDescent="0.25">
      <c r="B674" s="77"/>
      <c r="C674" s="88"/>
      <c r="D674" s="77"/>
      <c r="E674" s="89"/>
      <c r="F674" s="90"/>
      <c r="G674" s="78"/>
      <c r="H674" s="89"/>
      <c r="I674" s="88"/>
      <c r="J674" s="78"/>
      <c r="K674" s="89"/>
      <c r="L674" s="88"/>
      <c r="N674" s="89"/>
      <c r="P674" s="90"/>
      <c r="Q674" s="78"/>
      <c r="R674" s="89"/>
      <c r="S674" s="88"/>
      <c r="T674" s="78"/>
      <c r="U674" s="89"/>
      <c r="V674" s="88"/>
      <c r="W674" s="77"/>
      <c r="X674" s="89"/>
      <c r="AA674" s="229"/>
      <c r="AB674" s="229"/>
      <c r="AC674" s="229"/>
    </row>
    <row r="675" spans="2:29" s="79" customFormat="1" x14ac:dyDescent="0.25">
      <c r="B675" s="77"/>
      <c r="C675" s="88"/>
      <c r="D675" s="77"/>
      <c r="E675" s="89"/>
      <c r="F675" s="90"/>
      <c r="G675" s="78"/>
      <c r="H675" s="89"/>
      <c r="I675" s="88"/>
      <c r="J675" s="78"/>
      <c r="K675" s="89"/>
      <c r="L675" s="88"/>
      <c r="N675" s="89"/>
      <c r="P675" s="90"/>
      <c r="Q675" s="78"/>
      <c r="R675" s="89"/>
      <c r="S675" s="88"/>
      <c r="T675" s="78"/>
      <c r="U675" s="89"/>
      <c r="V675" s="88"/>
      <c r="W675" s="77"/>
      <c r="X675" s="89"/>
      <c r="AA675" s="229"/>
      <c r="AB675" s="229"/>
      <c r="AC675" s="229"/>
    </row>
    <row r="676" spans="2:29" s="79" customFormat="1" x14ac:dyDescent="0.25">
      <c r="B676" s="77"/>
      <c r="C676" s="88"/>
      <c r="D676" s="77"/>
      <c r="E676" s="89"/>
      <c r="F676" s="90"/>
      <c r="G676" s="78"/>
      <c r="H676" s="89"/>
      <c r="I676" s="88"/>
      <c r="J676" s="78"/>
      <c r="K676" s="89"/>
      <c r="L676" s="88"/>
      <c r="N676" s="89"/>
      <c r="P676" s="90"/>
      <c r="Q676" s="78"/>
      <c r="R676" s="89"/>
      <c r="S676" s="88"/>
      <c r="T676" s="78"/>
      <c r="U676" s="89"/>
      <c r="V676" s="88"/>
      <c r="W676" s="77"/>
      <c r="X676" s="89"/>
      <c r="AA676" s="229"/>
      <c r="AB676" s="229"/>
      <c r="AC676" s="229"/>
    </row>
    <row r="677" spans="2:29" s="79" customFormat="1" x14ac:dyDescent="0.25">
      <c r="B677" s="77"/>
      <c r="C677" s="88"/>
      <c r="D677" s="77"/>
      <c r="E677" s="89"/>
      <c r="F677" s="90"/>
      <c r="G677" s="78"/>
      <c r="H677" s="89"/>
      <c r="I677" s="88"/>
      <c r="J677" s="78"/>
      <c r="K677" s="89"/>
      <c r="L677" s="88"/>
      <c r="N677" s="89"/>
      <c r="P677" s="90"/>
      <c r="Q677" s="78"/>
      <c r="R677" s="89"/>
      <c r="S677" s="88"/>
      <c r="T677" s="78"/>
      <c r="U677" s="89"/>
      <c r="V677" s="88"/>
      <c r="W677" s="77"/>
      <c r="X677" s="89"/>
      <c r="AA677" s="229"/>
      <c r="AB677" s="229"/>
      <c r="AC677" s="229"/>
    </row>
    <row r="678" spans="2:29" s="79" customFormat="1" x14ac:dyDescent="0.25">
      <c r="B678" s="77"/>
      <c r="C678" s="88"/>
      <c r="D678" s="77"/>
      <c r="E678" s="89"/>
      <c r="F678" s="90"/>
      <c r="G678" s="78"/>
      <c r="H678" s="89"/>
      <c r="I678" s="88"/>
      <c r="J678" s="78"/>
      <c r="K678" s="89"/>
      <c r="L678" s="88"/>
      <c r="N678" s="89"/>
      <c r="P678" s="90"/>
      <c r="Q678" s="78"/>
      <c r="R678" s="89"/>
      <c r="S678" s="88"/>
      <c r="T678" s="78"/>
      <c r="U678" s="89"/>
      <c r="V678" s="88"/>
      <c r="W678" s="77"/>
      <c r="X678" s="89"/>
      <c r="AA678" s="229"/>
      <c r="AB678" s="229"/>
      <c r="AC678" s="229"/>
    </row>
    <row r="679" spans="2:29" s="79" customFormat="1" x14ac:dyDescent="0.25">
      <c r="B679" s="77"/>
      <c r="C679" s="88"/>
      <c r="D679" s="77"/>
      <c r="E679" s="89"/>
      <c r="F679" s="90"/>
      <c r="G679" s="78"/>
      <c r="H679" s="89"/>
      <c r="I679" s="88"/>
      <c r="J679" s="78"/>
      <c r="K679" s="89"/>
      <c r="L679" s="88"/>
      <c r="N679" s="89"/>
      <c r="P679" s="90"/>
      <c r="Q679" s="78"/>
      <c r="R679" s="89"/>
      <c r="S679" s="88"/>
      <c r="T679" s="78"/>
      <c r="U679" s="89"/>
      <c r="V679" s="88"/>
      <c r="W679" s="77"/>
      <c r="X679" s="89"/>
      <c r="AA679" s="229"/>
      <c r="AB679" s="229"/>
      <c r="AC679" s="229"/>
    </row>
    <row r="680" spans="2:29" s="79" customFormat="1" x14ac:dyDescent="0.25">
      <c r="B680" s="77"/>
      <c r="C680" s="88"/>
      <c r="D680" s="77"/>
      <c r="E680" s="89"/>
      <c r="F680" s="90"/>
      <c r="G680" s="78"/>
      <c r="H680" s="89"/>
      <c r="I680" s="88"/>
      <c r="J680" s="78"/>
      <c r="K680" s="89"/>
      <c r="L680" s="88"/>
      <c r="N680" s="89"/>
      <c r="P680" s="90"/>
      <c r="Q680" s="78"/>
      <c r="R680" s="89"/>
      <c r="S680" s="88"/>
      <c r="T680" s="78"/>
      <c r="U680" s="89"/>
      <c r="V680" s="88"/>
      <c r="W680" s="77"/>
      <c r="X680" s="89"/>
      <c r="AA680" s="229"/>
      <c r="AB680" s="229"/>
      <c r="AC680" s="229"/>
    </row>
    <row r="681" spans="2:29" s="79" customFormat="1" x14ac:dyDescent="0.25">
      <c r="B681" s="77"/>
      <c r="C681" s="88"/>
      <c r="D681" s="77"/>
      <c r="E681" s="89"/>
      <c r="F681" s="90"/>
      <c r="G681" s="78"/>
      <c r="H681" s="89"/>
      <c r="I681" s="88"/>
      <c r="J681" s="78"/>
      <c r="K681" s="89"/>
      <c r="L681" s="88"/>
      <c r="N681" s="89"/>
      <c r="P681" s="90"/>
      <c r="Q681" s="78"/>
      <c r="R681" s="89"/>
      <c r="S681" s="88"/>
      <c r="T681" s="78"/>
      <c r="U681" s="89"/>
      <c r="V681" s="88"/>
      <c r="W681" s="77"/>
      <c r="X681" s="89"/>
      <c r="AA681" s="229"/>
      <c r="AB681" s="229"/>
      <c r="AC681" s="229"/>
    </row>
    <row r="682" spans="2:29" s="79" customFormat="1" x14ac:dyDescent="0.25">
      <c r="B682" s="77"/>
      <c r="C682" s="88"/>
      <c r="D682" s="77"/>
      <c r="E682" s="89"/>
      <c r="F682" s="90"/>
      <c r="G682" s="78"/>
      <c r="H682" s="89"/>
      <c r="I682" s="88"/>
      <c r="J682" s="78"/>
      <c r="K682" s="89"/>
      <c r="L682" s="88"/>
      <c r="N682" s="89"/>
      <c r="P682" s="90"/>
      <c r="Q682" s="78"/>
      <c r="R682" s="89"/>
      <c r="S682" s="88"/>
      <c r="T682" s="78"/>
      <c r="U682" s="89"/>
      <c r="V682" s="88"/>
      <c r="W682" s="77"/>
      <c r="X682" s="89"/>
      <c r="AA682" s="229"/>
      <c r="AB682" s="229"/>
      <c r="AC682" s="229"/>
    </row>
    <row r="683" spans="2:29" s="79" customFormat="1" x14ac:dyDescent="0.25">
      <c r="B683" s="77"/>
      <c r="C683" s="88"/>
      <c r="D683" s="77"/>
      <c r="E683" s="89"/>
      <c r="F683" s="90"/>
      <c r="G683" s="78"/>
      <c r="H683" s="89"/>
      <c r="I683" s="88"/>
      <c r="J683" s="78"/>
      <c r="K683" s="89"/>
      <c r="L683" s="88"/>
      <c r="N683" s="89"/>
      <c r="P683" s="90"/>
      <c r="Q683" s="78"/>
      <c r="R683" s="89"/>
      <c r="S683" s="88"/>
      <c r="T683" s="78"/>
      <c r="U683" s="89"/>
      <c r="V683" s="88"/>
      <c r="W683" s="77"/>
      <c r="X683" s="89"/>
      <c r="AA683" s="229"/>
      <c r="AB683" s="229"/>
      <c r="AC683" s="229"/>
    </row>
    <row r="684" spans="2:29" s="79" customFormat="1" x14ac:dyDescent="0.25">
      <c r="B684" s="77"/>
      <c r="C684" s="88"/>
      <c r="D684" s="77"/>
      <c r="E684" s="89"/>
      <c r="F684" s="90"/>
      <c r="G684" s="78"/>
      <c r="H684" s="89"/>
      <c r="I684" s="88"/>
      <c r="J684" s="78"/>
      <c r="K684" s="89"/>
      <c r="L684" s="88"/>
      <c r="N684" s="89"/>
      <c r="P684" s="90"/>
      <c r="Q684" s="78"/>
      <c r="R684" s="89"/>
      <c r="S684" s="88"/>
      <c r="T684" s="78"/>
      <c r="U684" s="89"/>
      <c r="V684" s="88"/>
      <c r="W684" s="77"/>
      <c r="X684" s="89"/>
      <c r="AA684" s="229"/>
      <c r="AB684" s="229"/>
      <c r="AC684" s="229"/>
    </row>
    <row r="685" spans="2:29" s="79" customFormat="1" x14ac:dyDescent="0.25">
      <c r="B685" s="77"/>
      <c r="C685" s="88"/>
      <c r="D685" s="77"/>
      <c r="E685" s="89"/>
      <c r="F685" s="90"/>
      <c r="G685" s="78"/>
      <c r="H685" s="89"/>
      <c r="I685" s="88"/>
      <c r="J685" s="78"/>
      <c r="K685" s="89"/>
      <c r="L685" s="88"/>
      <c r="N685" s="89"/>
      <c r="P685" s="90"/>
      <c r="Q685" s="78"/>
      <c r="R685" s="89"/>
      <c r="S685" s="88"/>
      <c r="T685" s="78"/>
      <c r="U685" s="89"/>
      <c r="V685" s="88"/>
      <c r="W685" s="77"/>
      <c r="X685" s="89"/>
      <c r="AA685" s="229"/>
      <c r="AB685" s="229"/>
      <c r="AC685" s="229"/>
    </row>
    <row r="686" spans="2:29" s="79" customFormat="1" x14ac:dyDescent="0.25">
      <c r="B686" s="77"/>
      <c r="C686" s="88"/>
      <c r="D686" s="77"/>
      <c r="E686" s="89"/>
      <c r="F686" s="90"/>
      <c r="G686" s="78"/>
      <c r="H686" s="89"/>
      <c r="I686" s="88"/>
      <c r="J686" s="78"/>
      <c r="K686" s="89"/>
      <c r="L686" s="88"/>
      <c r="N686" s="89"/>
      <c r="P686" s="90"/>
      <c r="Q686" s="78"/>
      <c r="R686" s="89"/>
      <c r="S686" s="88"/>
      <c r="T686" s="78"/>
      <c r="U686" s="89"/>
      <c r="V686" s="88"/>
      <c r="W686" s="77"/>
      <c r="X686" s="89"/>
      <c r="AA686" s="229"/>
      <c r="AB686" s="229"/>
      <c r="AC686" s="229"/>
    </row>
    <row r="687" spans="2:29" s="79" customFormat="1" x14ac:dyDescent="0.25">
      <c r="B687" s="77"/>
      <c r="C687" s="88"/>
      <c r="D687" s="77"/>
      <c r="E687" s="89"/>
      <c r="F687" s="90"/>
      <c r="G687" s="78"/>
      <c r="H687" s="89"/>
      <c r="I687" s="88"/>
      <c r="J687" s="78"/>
      <c r="K687" s="89"/>
      <c r="L687" s="88"/>
      <c r="N687" s="89"/>
      <c r="P687" s="90"/>
      <c r="Q687" s="78"/>
      <c r="R687" s="89"/>
      <c r="S687" s="88"/>
      <c r="T687" s="78"/>
      <c r="U687" s="89"/>
      <c r="V687" s="88"/>
      <c r="W687" s="77"/>
      <c r="X687" s="89"/>
      <c r="AA687" s="229"/>
      <c r="AB687" s="229"/>
      <c r="AC687" s="229"/>
    </row>
    <row r="688" spans="2:29" s="79" customFormat="1" x14ac:dyDescent="0.25">
      <c r="B688" s="77"/>
      <c r="C688" s="88"/>
      <c r="D688" s="77"/>
      <c r="E688" s="89"/>
      <c r="F688" s="90"/>
      <c r="G688" s="78"/>
      <c r="H688" s="89"/>
      <c r="I688" s="88"/>
      <c r="J688" s="78"/>
      <c r="K688" s="89"/>
      <c r="L688" s="88"/>
      <c r="N688" s="89"/>
      <c r="P688" s="90"/>
      <c r="Q688" s="78"/>
      <c r="R688" s="89"/>
      <c r="S688" s="88"/>
      <c r="T688" s="78"/>
      <c r="U688" s="89"/>
      <c r="V688" s="88"/>
      <c r="W688" s="77"/>
      <c r="X688" s="89"/>
      <c r="AA688" s="229"/>
      <c r="AB688" s="229"/>
      <c r="AC688" s="229"/>
    </row>
    <row r="689" spans="2:29" s="79" customFormat="1" x14ac:dyDescent="0.25">
      <c r="B689" s="77"/>
      <c r="C689" s="88"/>
      <c r="D689" s="77"/>
      <c r="E689" s="89"/>
      <c r="F689" s="90"/>
      <c r="G689" s="78"/>
      <c r="H689" s="89"/>
      <c r="I689" s="88"/>
      <c r="J689" s="78"/>
      <c r="K689" s="89"/>
      <c r="L689" s="88"/>
      <c r="N689" s="89"/>
      <c r="P689" s="90"/>
      <c r="Q689" s="78"/>
      <c r="R689" s="89"/>
      <c r="S689" s="88"/>
      <c r="T689" s="78"/>
      <c r="U689" s="89"/>
      <c r="V689" s="88"/>
      <c r="W689" s="77"/>
      <c r="X689" s="89"/>
      <c r="AA689" s="229"/>
      <c r="AB689" s="229"/>
      <c r="AC689" s="229"/>
    </row>
    <row r="690" spans="2:29" s="79" customFormat="1" x14ac:dyDescent="0.25">
      <c r="B690" s="77"/>
      <c r="C690" s="88"/>
      <c r="D690" s="77"/>
      <c r="E690" s="89"/>
      <c r="F690" s="90"/>
      <c r="G690" s="78"/>
      <c r="H690" s="89"/>
      <c r="I690" s="88"/>
      <c r="J690" s="78"/>
      <c r="K690" s="89"/>
      <c r="L690" s="88"/>
      <c r="N690" s="89"/>
      <c r="P690" s="90"/>
      <c r="Q690" s="78"/>
      <c r="R690" s="89"/>
      <c r="S690" s="88"/>
      <c r="T690" s="78"/>
      <c r="U690" s="89"/>
      <c r="V690" s="88"/>
      <c r="W690" s="77"/>
      <c r="X690" s="89"/>
      <c r="AA690" s="229"/>
      <c r="AB690" s="229"/>
      <c r="AC690" s="229"/>
    </row>
    <row r="691" spans="2:29" s="79" customFormat="1" x14ac:dyDescent="0.25">
      <c r="B691" s="77"/>
      <c r="C691" s="88"/>
      <c r="D691" s="77"/>
      <c r="E691" s="89"/>
      <c r="F691" s="90"/>
      <c r="G691" s="78"/>
      <c r="H691" s="89"/>
      <c r="I691" s="88"/>
      <c r="J691" s="78"/>
      <c r="K691" s="89"/>
      <c r="L691" s="88"/>
      <c r="N691" s="89"/>
      <c r="P691" s="90"/>
      <c r="Q691" s="78"/>
      <c r="R691" s="89"/>
      <c r="S691" s="88"/>
      <c r="T691" s="78"/>
      <c r="U691" s="89"/>
      <c r="V691" s="88"/>
      <c r="W691" s="77"/>
      <c r="X691" s="89"/>
      <c r="AA691" s="229"/>
      <c r="AB691" s="229"/>
      <c r="AC691" s="229"/>
    </row>
    <row r="692" spans="2:29" s="79" customFormat="1" x14ac:dyDescent="0.25">
      <c r="B692" s="77"/>
      <c r="C692" s="88"/>
      <c r="D692" s="77"/>
      <c r="E692" s="89"/>
      <c r="F692" s="90"/>
      <c r="G692" s="78"/>
      <c r="H692" s="89"/>
      <c r="I692" s="88"/>
      <c r="J692" s="78"/>
      <c r="K692" s="89"/>
      <c r="L692" s="88"/>
      <c r="N692" s="89"/>
      <c r="P692" s="90"/>
      <c r="Q692" s="78"/>
      <c r="R692" s="89"/>
      <c r="S692" s="88"/>
      <c r="T692" s="78"/>
      <c r="U692" s="89"/>
      <c r="V692" s="88"/>
      <c r="W692" s="77"/>
      <c r="X692" s="89"/>
      <c r="AA692" s="229"/>
      <c r="AB692" s="229"/>
      <c r="AC692" s="229"/>
    </row>
    <row r="693" spans="2:29" s="79" customFormat="1" x14ac:dyDescent="0.25">
      <c r="B693" s="77"/>
      <c r="C693" s="88"/>
      <c r="D693" s="77"/>
      <c r="E693" s="89"/>
      <c r="F693" s="90"/>
      <c r="G693" s="78"/>
      <c r="H693" s="89"/>
      <c r="I693" s="88"/>
      <c r="J693" s="78"/>
      <c r="K693" s="89"/>
      <c r="L693" s="88"/>
      <c r="N693" s="89"/>
      <c r="P693" s="90"/>
      <c r="Q693" s="78"/>
      <c r="R693" s="89"/>
      <c r="S693" s="88"/>
      <c r="T693" s="78"/>
      <c r="U693" s="89"/>
      <c r="V693" s="88"/>
      <c r="W693" s="77"/>
      <c r="X693" s="89"/>
      <c r="AA693" s="229"/>
      <c r="AB693" s="229"/>
      <c r="AC693" s="229"/>
    </row>
    <row r="694" spans="2:29" s="79" customFormat="1" x14ac:dyDescent="0.25">
      <c r="B694" s="77"/>
      <c r="C694" s="88"/>
      <c r="D694" s="77"/>
      <c r="E694" s="89"/>
      <c r="F694" s="90"/>
      <c r="G694" s="78"/>
      <c r="H694" s="89"/>
      <c r="I694" s="88"/>
      <c r="J694" s="78"/>
      <c r="K694" s="89"/>
      <c r="L694" s="88"/>
      <c r="N694" s="89"/>
      <c r="P694" s="90"/>
      <c r="Q694" s="78"/>
      <c r="R694" s="89"/>
      <c r="S694" s="88"/>
      <c r="T694" s="78"/>
      <c r="U694" s="89"/>
      <c r="V694" s="88"/>
      <c r="W694" s="77"/>
      <c r="X694" s="89"/>
      <c r="AA694" s="229"/>
      <c r="AB694" s="229"/>
      <c r="AC694" s="229"/>
    </row>
    <row r="695" spans="2:29" s="79" customFormat="1" x14ac:dyDescent="0.25">
      <c r="B695" s="77"/>
      <c r="C695" s="88"/>
      <c r="D695" s="77"/>
      <c r="E695" s="89"/>
      <c r="F695" s="90"/>
      <c r="G695" s="78"/>
      <c r="H695" s="89"/>
      <c r="I695" s="88"/>
      <c r="J695" s="78"/>
      <c r="K695" s="89"/>
      <c r="L695" s="88"/>
      <c r="N695" s="89"/>
      <c r="P695" s="90"/>
      <c r="Q695" s="78"/>
      <c r="R695" s="89"/>
      <c r="S695" s="88"/>
      <c r="T695" s="78"/>
      <c r="U695" s="89"/>
      <c r="V695" s="88"/>
      <c r="W695" s="77"/>
      <c r="X695" s="89"/>
      <c r="AA695" s="229"/>
      <c r="AB695" s="229"/>
      <c r="AC695" s="229"/>
    </row>
    <row r="696" spans="2:29" s="79" customFormat="1" x14ac:dyDescent="0.25">
      <c r="B696" s="77"/>
      <c r="C696" s="88"/>
      <c r="D696" s="77"/>
      <c r="E696" s="89"/>
      <c r="F696" s="90"/>
      <c r="G696" s="78"/>
      <c r="H696" s="89"/>
      <c r="I696" s="88"/>
      <c r="J696" s="78"/>
      <c r="K696" s="89"/>
      <c r="L696" s="88"/>
      <c r="N696" s="89"/>
      <c r="P696" s="90"/>
      <c r="Q696" s="78"/>
      <c r="R696" s="89"/>
      <c r="S696" s="88"/>
      <c r="T696" s="78"/>
      <c r="U696" s="89"/>
      <c r="V696" s="88"/>
      <c r="W696" s="77"/>
      <c r="X696" s="89"/>
      <c r="AA696" s="229"/>
      <c r="AB696" s="229"/>
      <c r="AC696" s="229"/>
    </row>
    <row r="697" spans="2:29" s="79" customFormat="1" x14ac:dyDescent="0.25">
      <c r="B697" s="77"/>
      <c r="C697" s="88"/>
      <c r="D697" s="77"/>
      <c r="E697" s="89"/>
      <c r="F697" s="90"/>
      <c r="G697" s="78"/>
      <c r="H697" s="89"/>
      <c r="I697" s="88"/>
      <c r="J697" s="78"/>
      <c r="K697" s="89"/>
      <c r="L697" s="88"/>
      <c r="N697" s="89"/>
      <c r="P697" s="90"/>
      <c r="Q697" s="78"/>
      <c r="R697" s="89"/>
      <c r="S697" s="88"/>
      <c r="T697" s="78"/>
      <c r="U697" s="89"/>
      <c r="V697" s="88"/>
      <c r="W697" s="77"/>
      <c r="X697" s="89"/>
      <c r="AA697" s="229"/>
      <c r="AB697" s="229"/>
      <c r="AC697" s="229"/>
    </row>
    <row r="698" spans="2:29" s="79" customFormat="1" x14ac:dyDescent="0.25">
      <c r="B698" s="77"/>
      <c r="C698" s="88"/>
      <c r="D698" s="77"/>
      <c r="E698" s="89"/>
      <c r="F698" s="90"/>
      <c r="G698" s="78"/>
      <c r="H698" s="89"/>
      <c r="I698" s="88"/>
      <c r="J698" s="78"/>
      <c r="K698" s="89"/>
      <c r="L698" s="88"/>
      <c r="N698" s="89"/>
      <c r="P698" s="90"/>
      <c r="Q698" s="78"/>
      <c r="R698" s="89"/>
      <c r="S698" s="88"/>
      <c r="T698" s="78"/>
      <c r="U698" s="89"/>
      <c r="V698" s="88"/>
      <c r="W698" s="77"/>
      <c r="X698" s="89"/>
      <c r="AA698" s="229"/>
      <c r="AB698" s="229"/>
      <c r="AC698" s="229"/>
    </row>
    <row r="699" spans="2:29" s="79" customFormat="1" x14ac:dyDescent="0.25">
      <c r="B699" s="77"/>
      <c r="C699" s="88"/>
      <c r="D699" s="77"/>
      <c r="E699" s="89"/>
      <c r="F699" s="90"/>
      <c r="G699" s="78"/>
      <c r="H699" s="89"/>
      <c r="I699" s="88"/>
      <c r="J699" s="78"/>
      <c r="K699" s="89"/>
      <c r="L699" s="88"/>
      <c r="N699" s="89"/>
      <c r="P699" s="90"/>
      <c r="Q699" s="78"/>
      <c r="R699" s="89"/>
      <c r="S699" s="88"/>
      <c r="T699" s="78"/>
      <c r="U699" s="89"/>
      <c r="V699" s="88"/>
      <c r="W699" s="77"/>
      <c r="X699" s="89"/>
      <c r="AA699" s="229"/>
      <c r="AB699" s="229"/>
      <c r="AC699" s="229"/>
    </row>
    <row r="700" spans="2:29" s="79" customFormat="1" x14ac:dyDescent="0.25">
      <c r="B700" s="77"/>
      <c r="C700" s="88"/>
      <c r="D700" s="77"/>
      <c r="E700" s="89"/>
      <c r="F700" s="90"/>
      <c r="G700" s="78"/>
      <c r="H700" s="89"/>
      <c r="I700" s="88"/>
      <c r="J700" s="78"/>
      <c r="K700" s="89"/>
      <c r="L700" s="88"/>
      <c r="N700" s="89"/>
      <c r="P700" s="90"/>
      <c r="Q700" s="78"/>
      <c r="R700" s="89"/>
      <c r="S700" s="88"/>
      <c r="T700" s="78"/>
      <c r="U700" s="89"/>
      <c r="V700" s="88"/>
      <c r="W700" s="77"/>
      <c r="X700" s="89"/>
      <c r="AA700" s="229"/>
      <c r="AB700" s="229"/>
      <c r="AC700" s="229"/>
    </row>
    <row r="701" spans="2:29" s="79" customFormat="1" x14ac:dyDescent="0.25">
      <c r="B701" s="77"/>
      <c r="C701" s="88"/>
      <c r="D701" s="77"/>
      <c r="E701" s="89"/>
      <c r="F701" s="90"/>
      <c r="G701" s="78"/>
      <c r="H701" s="89"/>
      <c r="I701" s="88"/>
      <c r="J701" s="78"/>
      <c r="K701" s="89"/>
      <c r="L701" s="88"/>
      <c r="N701" s="89"/>
      <c r="P701" s="90"/>
      <c r="Q701" s="78"/>
      <c r="R701" s="89"/>
      <c r="S701" s="88"/>
      <c r="T701" s="78"/>
      <c r="U701" s="89"/>
      <c r="V701" s="88"/>
      <c r="W701" s="77"/>
      <c r="X701" s="89"/>
      <c r="AA701" s="229"/>
      <c r="AB701" s="229"/>
      <c r="AC701" s="229"/>
    </row>
    <row r="702" spans="2:29" s="79" customFormat="1" x14ac:dyDescent="0.25">
      <c r="B702" s="77"/>
      <c r="C702" s="88"/>
      <c r="D702" s="77"/>
      <c r="E702" s="89"/>
      <c r="F702" s="90"/>
      <c r="G702" s="78"/>
      <c r="H702" s="89"/>
      <c r="I702" s="88"/>
      <c r="J702" s="78"/>
      <c r="K702" s="89"/>
      <c r="L702" s="88"/>
      <c r="N702" s="89"/>
      <c r="P702" s="90"/>
      <c r="Q702" s="78"/>
      <c r="R702" s="89"/>
      <c r="S702" s="88"/>
      <c r="T702" s="78"/>
      <c r="U702" s="89"/>
      <c r="V702" s="88"/>
      <c r="W702" s="77"/>
      <c r="X702" s="89"/>
      <c r="AA702" s="229"/>
      <c r="AB702" s="229"/>
      <c r="AC702" s="229"/>
    </row>
    <row r="703" spans="2:29" s="79" customFormat="1" x14ac:dyDescent="0.25">
      <c r="B703" s="77"/>
      <c r="C703" s="88"/>
      <c r="D703" s="77"/>
      <c r="E703" s="89"/>
      <c r="F703" s="90"/>
      <c r="G703" s="78"/>
      <c r="H703" s="89"/>
      <c r="I703" s="88"/>
      <c r="J703" s="78"/>
      <c r="K703" s="89"/>
      <c r="L703" s="88"/>
      <c r="N703" s="89"/>
      <c r="P703" s="90"/>
      <c r="Q703" s="78"/>
      <c r="R703" s="89"/>
      <c r="S703" s="88"/>
      <c r="T703" s="78"/>
      <c r="U703" s="89"/>
      <c r="V703" s="88"/>
      <c r="W703" s="77"/>
      <c r="X703" s="89"/>
      <c r="AA703" s="229"/>
      <c r="AB703" s="229"/>
      <c r="AC703" s="229"/>
    </row>
    <row r="704" spans="2:29" s="79" customFormat="1" x14ac:dyDescent="0.25">
      <c r="B704" s="77"/>
      <c r="C704" s="88"/>
      <c r="D704" s="77"/>
      <c r="E704" s="89"/>
      <c r="F704" s="90"/>
      <c r="G704" s="78"/>
      <c r="H704" s="89"/>
      <c r="I704" s="88"/>
      <c r="J704" s="78"/>
      <c r="K704" s="89"/>
      <c r="L704" s="88"/>
      <c r="N704" s="89"/>
      <c r="P704" s="90"/>
      <c r="Q704" s="78"/>
      <c r="R704" s="89"/>
      <c r="S704" s="88"/>
      <c r="T704" s="78"/>
      <c r="U704" s="89"/>
      <c r="V704" s="88"/>
      <c r="W704" s="77"/>
      <c r="X704" s="89"/>
      <c r="AA704" s="229"/>
      <c r="AB704" s="229"/>
      <c r="AC704" s="229"/>
    </row>
    <row r="705" spans="2:29" s="79" customFormat="1" x14ac:dyDescent="0.25">
      <c r="B705" s="77"/>
      <c r="C705" s="88"/>
      <c r="D705" s="77"/>
      <c r="E705" s="89"/>
      <c r="F705" s="90"/>
      <c r="G705" s="78"/>
      <c r="H705" s="89"/>
      <c r="I705" s="88"/>
      <c r="J705" s="78"/>
      <c r="K705" s="89"/>
      <c r="L705" s="88"/>
      <c r="N705" s="89"/>
      <c r="P705" s="90"/>
      <c r="Q705" s="78"/>
      <c r="R705" s="89"/>
      <c r="S705" s="88"/>
      <c r="T705" s="78"/>
      <c r="U705" s="89"/>
      <c r="V705" s="88"/>
      <c r="W705" s="77"/>
      <c r="X705" s="89"/>
      <c r="AA705" s="229"/>
      <c r="AB705" s="229"/>
      <c r="AC705" s="229"/>
    </row>
    <row r="706" spans="2:29" s="79" customFormat="1" x14ac:dyDescent="0.25">
      <c r="B706" s="77"/>
      <c r="C706" s="88"/>
      <c r="D706" s="77"/>
      <c r="E706" s="89"/>
      <c r="F706" s="90"/>
      <c r="G706" s="78"/>
      <c r="H706" s="89"/>
      <c r="I706" s="88"/>
      <c r="J706" s="78"/>
      <c r="K706" s="89"/>
      <c r="L706" s="88"/>
      <c r="N706" s="89"/>
      <c r="P706" s="90"/>
      <c r="Q706" s="78"/>
      <c r="R706" s="89"/>
      <c r="S706" s="88"/>
      <c r="T706" s="78"/>
      <c r="U706" s="89"/>
      <c r="V706" s="88"/>
      <c r="W706" s="77"/>
      <c r="X706" s="89"/>
      <c r="AA706" s="229"/>
      <c r="AB706" s="229"/>
      <c r="AC706" s="229"/>
    </row>
    <row r="707" spans="2:29" s="79" customFormat="1" x14ac:dyDescent="0.25">
      <c r="B707" s="77"/>
      <c r="C707" s="88"/>
      <c r="D707" s="77"/>
      <c r="E707" s="89"/>
      <c r="F707" s="90"/>
      <c r="G707" s="78"/>
      <c r="H707" s="89"/>
      <c r="I707" s="88"/>
      <c r="J707" s="78"/>
      <c r="K707" s="89"/>
      <c r="L707" s="88"/>
      <c r="N707" s="89"/>
      <c r="P707" s="90"/>
      <c r="Q707" s="78"/>
      <c r="R707" s="89"/>
      <c r="S707" s="88"/>
      <c r="T707" s="78"/>
      <c r="U707" s="89"/>
      <c r="V707" s="88"/>
      <c r="W707" s="77"/>
      <c r="X707" s="89"/>
      <c r="AA707" s="229"/>
      <c r="AB707" s="229"/>
      <c r="AC707" s="229"/>
    </row>
    <row r="708" spans="2:29" s="79" customFormat="1" x14ac:dyDescent="0.25">
      <c r="B708" s="77"/>
      <c r="C708" s="88"/>
      <c r="D708" s="77"/>
      <c r="E708" s="89"/>
      <c r="F708" s="90"/>
      <c r="G708" s="78"/>
      <c r="H708" s="89"/>
      <c r="I708" s="88"/>
      <c r="J708" s="78"/>
      <c r="K708" s="89"/>
      <c r="L708" s="88"/>
      <c r="N708" s="89"/>
      <c r="P708" s="90"/>
      <c r="Q708" s="78"/>
      <c r="R708" s="89"/>
      <c r="S708" s="88"/>
      <c r="T708" s="78"/>
      <c r="U708" s="89"/>
      <c r="V708" s="88"/>
      <c r="W708" s="77"/>
      <c r="X708" s="89"/>
      <c r="AA708" s="229"/>
      <c r="AB708" s="229"/>
      <c r="AC708" s="229"/>
    </row>
    <row r="709" spans="2:29" s="79" customFormat="1" x14ac:dyDescent="0.25">
      <c r="B709" s="77"/>
      <c r="C709" s="88"/>
      <c r="D709" s="77"/>
      <c r="E709" s="89"/>
      <c r="F709" s="90"/>
      <c r="G709" s="78"/>
      <c r="H709" s="89"/>
      <c r="I709" s="88"/>
      <c r="J709" s="78"/>
      <c r="K709" s="89"/>
      <c r="L709" s="88"/>
      <c r="N709" s="89"/>
      <c r="P709" s="90"/>
      <c r="Q709" s="78"/>
      <c r="R709" s="89"/>
      <c r="S709" s="88"/>
      <c r="T709" s="78"/>
      <c r="U709" s="89"/>
      <c r="V709" s="88"/>
      <c r="W709" s="77"/>
      <c r="X709" s="89"/>
      <c r="AA709" s="229"/>
      <c r="AB709" s="229"/>
      <c r="AC709" s="229"/>
    </row>
    <row r="710" spans="2:29" s="79" customFormat="1" x14ac:dyDescent="0.25">
      <c r="B710" s="77"/>
      <c r="C710" s="88"/>
      <c r="D710" s="77"/>
      <c r="E710" s="89"/>
      <c r="F710" s="90"/>
      <c r="G710" s="78"/>
      <c r="H710" s="89"/>
      <c r="I710" s="88"/>
      <c r="J710" s="78"/>
      <c r="K710" s="89"/>
      <c r="L710" s="88"/>
      <c r="N710" s="89"/>
      <c r="P710" s="90"/>
      <c r="Q710" s="78"/>
      <c r="R710" s="89"/>
      <c r="S710" s="88"/>
      <c r="T710" s="78"/>
      <c r="U710" s="89"/>
      <c r="V710" s="88"/>
      <c r="W710" s="77"/>
      <c r="X710" s="89"/>
      <c r="AA710" s="229"/>
      <c r="AB710" s="229"/>
      <c r="AC710" s="229"/>
    </row>
    <row r="711" spans="2:29" s="79" customFormat="1" x14ac:dyDescent="0.25">
      <c r="B711" s="77"/>
      <c r="C711" s="88"/>
      <c r="D711" s="77"/>
      <c r="E711" s="89"/>
      <c r="F711" s="90"/>
      <c r="G711" s="78"/>
      <c r="H711" s="89"/>
      <c r="I711" s="88"/>
      <c r="J711" s="78"/>
      <c r="K711" s="89"/>
      <c r="L711" s="88"/>
      <c r="N711" s="89"/>
      <c r="P711" s="90"/>
      <c r="Q711" s="78"/>
      <c r="R711" s="89"/>
      <c r="S711" s="88"/>
      <c r="T711" s="78"/>
      <c r="U711" s="89"/>
      <c r="V711" s="88"/>
      <c r="W711" s="77"/>
      <c r="X711" s="89"/>
      <c r="AA711" s="229"/>
      <c r="AB711" s="229"/>
      <c r="AC711" s="229"/>
    </row>
    <row r="712" spans="2:29" s="79" customFormat="1" x14ac:dyDescent="0.25">
      <c r="B712" s="77"/>
      <c r="C712" s="88"/>
      <c r="D712" s="77"/>
      <c r="E712" s="89"/>
      <c r="F712" s="90"/>
      <c r="G712" s="78"/>
      <c r="H712" s="89"/>
      <c r="I712" s="88"/>
      <c r="J712" s="78"/>
      <c r="K712" s="89"/>
      <c r="L712" s="88"/>
      <c r="N712" s="89"/>
      <c r="P712" s="90"/>
      <c r="Q712" s="78"/>
      <c r="R712" s="89"/>
      <c r="S712" s="88"/>
      <c r="T712" s="78"/>
      <c r="U712" s="89"/>
      <c r="V712" s="88"/>
      <c r="W712" s="77"/>
      <c r="X712" s="89"/>
      <c r="AA712" s="229"/>
      <c r="AB712" s="229"/>
      <c r="AC712" s="229"/>
    </row>
    <row r="713" spans="2:29" s="79" customFormat="1" x14ac:dyDescent="0.25">
      <c r="B713" s="77"/>
      <c r="C713" s="88"/>
      <c r="D713" s="77"/>
      <c r="E713" s="89"/>
      <c r="F713" s="90"/>
      <c r="G713" s="78"/>
      <c r="H713" s="89"/>
      <c r="I713" s="88"/>
      <c r="J713" s="78"/>
      <c r="K713" s="89"/>
      <c r="L713" s="88"/>
      <c r="N713" s="89"/>
      <c r="P713" s="90"/>
      <c r="Q713" s="78"/>
      <c r="R713" s="89"/>
      <c r="S713" s="88"/>
      <c r="T713" s="78"/>
      <c r="U713" s="89"/>
      <c r="V713" s="88"/>
      <c r="W713" s="77"/>
      <c r="X713" s="89"/>
      <c r="AA713" s="229"/>
      <c r="AB713" s="229"/>
      <c r="AC713" s="229"/>
    </row>
    <row r="714" spans="2:29" s="79" customFormat="1" x14ac:dyDescent="0.25">
      <c r="B714" s="77"/>
      <c r="C714" s="88"/>
      <c r="D714" s="77"/>
      <c r="E714" s="89"/>
      <c r="F714" s="90"/>
      <c r="G714" s="78"/>
      <c r="H714" s="89"/>
      <c r="I714" s="88"/>
      <c r="J714" s="78"/>
      <c r="K714" s="89"/>
      <c r="L714" s="88"/>
      <c r="N714" s="89"/>
      <c r="P714" s="90"/>
      <c r="Q714" s="78"/>
      <c r="R714" s="89"/>
      <c r="S714" s="88"/>
      <c r="T714" s="78"/>
      <c r="U714" s="89"/>
      <c r="V714" s="88"/>
      <c r="W714" s="77"/>
      <c r="X714" s="89"/>
      <c r="AA714" s="229"/>
      <c r="AB714" s="229"/>
      <c r="AC714" s="229"/>
    </row>
    <row r="715" spans="2:29" s="79" customFormat="1" x14ac:dyDescent="0.25">
      <c r="B715" s="77"/>
      <c r="C715" s="88"/>
      <c r="D715" s="77"/>
      <c r="E715" s="89"/>
      <c r="F715" s="90"/>
      <c r="G715" s="78"/>
      <c r="H715" s="89"/>
      <c r="I715" s="88"/>
      <c r="J715" s="78"/>
      <c r="K715" s="89"/>
      <c r="L715" s="88"/>
      <c r="N715" s="89"/>
      <c r="P715" s="90"/>
      <c r="Q715" s="78"/>
      <c r="R715" s="89"/>
      <c r="S715" s="88"/>
      <c r="T715" s="78"/>
      <c r="U715" s="89"/>
      <c r="V715" s="88"/>
      <c r="W715" s="77"/>
      <c r="X715" s="89"/>
      <c r="AA715" s="229"/>
      <c r="AB715" s="229"/>
      <c r="AC715" s="229"/>
    </row>
    <row r="716" spans="2:29" s="79" customFormat="1" x14ac:dyDescent="0.25">
      <c r="B716" s="77"/>
      <c r="C716" s="88"/>
      <c r="D716" s="77"/>
      <c r="E716" s="89"/>
      <c r="F716" s="90"/>
      <c r="G716" s="78"/>
      <c r="H716" s="89"/>
      <c r="I716" s="88"/>
      <c r="J716" s="78"/>
      <c r="K716" s="89"/>
      <c r="L716" s="88"/>
      <c r="N716" s="89"/>
      <c r="P716" s="90"/>
      <c r="Q716" s="78"/>
      <c r="R716" s="89"/>
      <c r="S716" s="88"/>
      <c r="T716" s="78"/>
      <c r="U716" s="89"/>
      <c r="V716" s="88"/>
      <c r="W716" s="77"/>
      <c r="X716" s="89"/>
      <c r="AA716" s="229"/>
      <c r="AB716" s="229"/>
      <c r="AC716" s="229"/>
    </row>
    <row r="717" spans="2:29" s="79" customFormat="1" x14ac:dyDescent="0.25">
      <c r="B717" s="77"/>
      <c r="C717" s="88"/>
      <c r="D717" s="77"/>
      <c r="E717" s="89"/>
      <c r="F717" s="90"/>
      <c r="G717" s="78"/>
      <c r="H717" s="89"/>
      <c r="I717" s="88"/>
      <c r="J717" s="78"/>
      <c r="K717" s="89"/>
      <c r="L717" s="88"/>
      <c r="N717" s="89"/>
      <c r="P717" s="90"/>
      <c r="Q717" s="78"/>
      <c r="R717" s="89"/>
      <c r="S717" s="88"/>
      <c r="T717" s="78"/>
      <c r="U717" s="89"/>
      <c r="V717" s="88"/>
      <c r="W717" s="77"/>
      <c r="X717" s="89"/>
      <c r="AA717" s="229"/>
      <c r="AB717" s="229"/>
      <c r="AC717" s="229"/>
    </row>
    <row r="718" spans="2:29" s="79" customFormat="1" x14ac:dyDescent="0.25">
      <c r="B718" s="77"/>
      <c r="C718" s="88"/>
      <c r="D718" s="77"/>
      <c r="E718" s="89"/>
      <c r="F718" s="90"/>
      <c r="G718" s="78"/>
      <c r="H718" s="89"/>
      <c r="I718" s="88"/>
      <c r="J718" s="78"/>
      <c r="K718" s="89"/>
      <c r="L718" s="88"/>
      <c r="N718" s="89"/>
      <c r="P718" s="90"/>
      <c r="Q718" s="78"/>
      <c r="R718" s="89"/>
      <c r="S718" s="88"/>
      <c r="T718" s="78"/>
      <c r="U718" s="89"/>
      <c r="V718" s="88"/>
      <c r="W718" s="77"/>
      <c r="X718" s="89"/>
      <c r="AA718" s="229"/>
      <c r="AB718" s="229"/>
      <c r="AC718" s="229"/>
    </row>
    <row r="719" spans="2:29" s="79" customFormat="1" x14ac:dyDescent="0.25">
      <c r="B719" s="77"/>
      <c r="C719" s="88"/>
      <c r="D719" s="77"/>
      <c r="E719" s="89"/>
      <c r="F719" s="90"/>
      <c r="G719" s="78"/>
      <c r="H719" s="89"/>
      <c r="I719" s="88"/>
      <c r="J719" s="78"/>
      <c r="K719" s="89"/>
      <c r="L719" s="88"/>
      <c r="N719" s="89"/>
      <c r="P719" s="90"/>
      <c r="Q719" s="78"/>
      <c r="R719" s="89"/>
      <c r="S719" s="88"/>
      <c r="T719" s="78"/>
      <c r="U719" s="89"/>
      <c r="V719" s="88"/>
      <c r="W719" s="77"/>
      <c r="X719" s="89"/>
      <c r="AA719" s="229"/>
      <c r="AB719" s="229"/>
      <c r="AC719" s="229"/>
    </row>
    <row r="720" spans="2:29" s="79" customFormat="1" x14ac:dyDescent="0.25">
      <c r="B720" s="77"/>
      <c r="C720" s="88"/>
      <c r="D720" s="77"/>
      <c r="E720" s="89"/>
      <c r="F720" s="90"/>
      <c r="G720" s="78"/>
      <c r="H720" s="89"/>
      <c r="I720" s="88"/>
      <c r="J720" s="78"/>
      <c r="K720" s="89"/>
      <c r="L720" s="88"/>
      <c r="N720" s="89"/>
      <c r="P720" s="90"/>
      <c r="Q720" s="78"/>
      <c r="R720" s="89"/>
      <c r="S720" s="88"/>
      <c r="T720" s="78"/>
      <c r="U720" s="89"/>
      <c r="V720" s="88"/>
      <c r="W720" s="77"/>
      <c r="X720" s="89"/>
      <c r="AA720" s="229"/>
      <c r="AB720" s="229"/>
      <c r="AC720" s="229"/>
    </row>
    <row r="721" spans="2:29" s="79" customFormat="1" x14ac:dyDescent="0.25">
      <c r="B721" s="77"/>
      <c r="C721" s="88"/>
      <c r="D721" s="77"/>
      <c r="E721" s="89"/>
      <c r="F721" s="90"/>
      <c r="G721" s="78"/>
      <c r="H721" s="89"/>
      <c r="I721" s="88"/>
      <c r="J721" s="78"/>
      <c r="K721" s="89"/>
      <c r="L721" s="88"/>
      <c r="N721" s="89"/>
      <c r="P721" s="90"/>
      <c r="Q721" s="78"/>
      <c r="R721" s="89"/>
      <c r="S721" s="88"/>
      <c r="T721" s="78"/>
      <c r="U721" s="89"/>
      <c r="V721" s="88"/>
      <c r="W721" s="77"/>
      <c r="X721" s="89"/>
      <c r="AA721" s="229"/>
      <c r="AB721" s="229"/>
      <c r="AC721" s="229"/>
    </row>
    <row r="722" spans="2:29" s="79" customFormat="1" x14ac:dyDescent="0.25">
      <c r="B722" s="77"/>
      <c r="C722" s="88"/>
      <c r="D722" s="77"/>
      <c r="E722" s="89"/>
      <c r="F722" s="90"/>
      <c r="G722" s="78"/>
      <c r="H722" s="89"/>
      <c r="I722" s="88"/>
      <c r="J722" s="78"/>
      <c r="K722" s="89"/>
      <c r="L722" s="88"/>
      <c r="N722" s="89"/>
      <c r="P722" s="90"/>
      <c r="Q722" s="78"/>
      <c r="R722" s="89"/>
      <c r="S722" s="88"/>
      <c r="T722" s="78"/>
      <c r="U722" s="89"/>
      <c r="V722" s="88"/>
      <c r="W722" s="77"/>
      <c r="X722" s="89"/>
      <c r="AA722" s="229"/>
      <c r="AB722" s="229"/>
      <c r="AC722" s="229"/>
    </row>
    <row r="723" spans="2:29" s="79" customFormat="1" x14ac:dyDescent="0.25">
      <c r="B723" s="77"/>
      <c r="C723" s="88"/>
      <c r="D723" s="77"/>
      <c r="E723" s="89"/>
      <c r="F723" s="90"/>
      <c r="G723" s="78"/>
      <c r="H723" s="89"/>
      <c r="I723" s="88"/>
      <c r="J723" s="78"/>
      <c r="K723" s="89"/>
      <c r="L723" s="88"/>
      <c r="N723" s="89"/>
      <c r="P723" s="90"/>
      <c r="Q723" s="78"/>
      <c r="R723" s="89"/>
      <c r="S723" s="88"/>
      <c r="T723" s="78"/>
      <c r="U723" s="89"/>
      <c r="V723" s="88"/>
      <c r="W723" s="77"/>
      <c r="X723" s="89"/>
      <c r="AA723" s="229"/>
      <c r="AB723" s="229"/>
      <c r="AC723" s="229"/>
    </row>
    <row r="724" spans="2:29" s="79" customFormat="1" x14ac:dyDescent="0.25">
      <c r="B724" s="77"/>
      <c r="C724" s="88"/>
      <c r="D724" s="77"/>
      <c r="E724" s="89"/>
      <c r="F724" s="90"/>
      <c r="G724" s="78"/>
      <c r="H724" s="89"/>
      <c r="I724" s="88"/>
      <c r="J724" s="78"/>
      <c r="K724" s="89"/>
      <c r="L724" s="88"/>
      <c r="N724" s="89"/>
      <c r="P724" s="90"/>
      <c r="Q724" s="78"/>
      <c r="R724" s="89"/>
      <c r="S724" s="88"/>
      <c r="T724" s="78"/>
      <c r="U724" s="89"/>
      <c r="V724" s="88"/>
      <c r="W724" s="77"/>
      <c r="X724" s="89"/>
      <c r="AA724" s="229"/>
      <c r="AB724" s="229"/>
      <c r="AC724" s="229"/>
    </row>
    <row r="725" spans="2:29" s="79" customFormat="1" x14ac:dyDescent="0.25">
      <c r="B725" s="77"/>
      <c r="C725" s="88"/>
      <c r="D725" s="77"/>
      <c r="E725" s="89"/>
      <c r="F725" s="90"/>
      <c r="G725" s="78"/>
      <c r="H725" s="89"/>
      <c r="I725" s="88"/>
      <c r="J725" s="78"/>
      <c r="K725" s="89"/>
      <c r="L725" s="88"/>
      <c r="N725" s="89"/>
      <c r="P725" s="90"/>
      <c r="Q725" s="78"/>
      <c r="R725" s="89"/>
      <c r="S725" s="88"/>
      <c r="T725" s="78"/>
      <c r="U725" s="89"/>
      <c r="V725" s="88"/>
      <c r="W725" s="77"/>
      <c r="X725" s="89"/>
      <c r="AA725" s="229"/>
      <c r="AB725" s="229"/>
      <c r="AC725" s="229"/>
    </row>
    <row r="726" spans="2:29" s="79" customFormat="1" x14ac:dyDescent="0.25">
      <c r="B726" s="77"/>
      <c r="C726" s="88"/>
      <c r="D726" s="77"/>
      <c r="E726" s="89"/>
      <c r="F726" s="90"/>
      <c r="G726" s="78"/>
      <c r="H726" s="89"/>
      <c r="I726" s="88"/>
      <c r="J726" s="78"/>
      <c r="K726" s="89"/>
      <c r="L726" s="88"/>
      <c r="N726" s="89"/>
      <c r="P726" s="90"/>
      <c r="Q726" s="78"/>
      <c r="R726" s="89"/>
      <c r="S726" s="88"/>
      <c r="T726" s="78"/>
      <c r="U726" s="89"/>
      <c r="V726" s="88"/>
      <c r="W726" s="77"/>
      <c r="X726" s="89"/>
      <c r="AA726" s="229"/>
      <c r="AB726" s="229"/>
      <c r="AC726" s="229"/>
    </row>
    <row r="727" spans="2:29" s="79" customFormat="1" x14ac:dyDescent="0.25">
      <c r="B727" s="77"/>
      <c r="C727" s="88"/>
      <c r="D727" s="77"/>
      <c r="E727" s="89"/>
      <c r="F727" s="90"/>
      <c r="G727" s="78"/>
      <c r="H727" s="89"/>
      <c r="I727" s="88"/>
      <c r="J727" s="78"/>
      <c r="K727" s="89"/>
      <c r="L727" s="88"/>
      <c r="N727" s="89"/>
      <c r="P727" s="90"/>
      <c r="Q727" s="78"/>
      <c r="R727" s="89"/>
      <c r="S727" s="88"/>
      <c r="T727" s="78"/>
      <c r="U727" s="89"/>
      <c r="V727" s="88"/>
      <c r="W727" s="77"/>
      <c r="X727" s="89"/>
      <c r="AA727" s="229"/>
      <c r="AB727" s="229"/>
      <c r="AC727" s="229"/>
    </row>
    <row r="728" spans="2:29" s="79" customFormat="1" x14ac:dyDescent="0.25">
      <c r="B728" s="77"/>
      <c r="C728" s="88"/>
      <c r="D728" s="77"/>
      <c r="E728" s="89"/>
      <c r="F728" s="90"/>
      <c r="G728" s="78"/>
      <c r="H728" s="89"/>
      <c r="I728" s="88"/>
      <c r="J728" s="78"/>
      <c r="K728" s="89"/>
      <c r="L728" s="88"/>
      <c r="N728" s="89"/>
      <c r="P728" s="90"/>
      <c r="Q728" s="78"/>
      <c r="R728" s="89"/>
      <c r="S728" s="88"/>
      <c r="T728" s="78"/>
      <c r="U728" s="89"/>
      <c r="V728" s="88"/>
      <c r="W728" s="77"/>
      <c r="X728" s="89"/>
      <c r="AA728" s="229"/>
      <c r="AB728" s="229"/>
      <c r="AC728" s="229"/>
    </row>
    <row r="729" spans="2:29" s="79" customFormat="1" x14ac:dyDescent="0.25">
      <c r="B729" s="77"/>
      <c r="C729" s="88"/>
      <c r="D729" s="77"/>
      <c r="E729" s="89"/>
      <c r="F729" s="90"/>
      <c r="G729" s="78"/>
      <c r="H729" s="89"/>
      <c r="I729" s="88"/>
      <c r="J729" s="78"/>
      <c r="K729" s="89"/>
      <c r="L729" s="88"/>
      <c r="N729" s="89"/>
      <c r="P729" s="90"/>
      <c r="Q729" s="78"/>
      <c r="R729" s="89"/>
      <c r="S729" s="88"/>
      <c r="T729" s="78"/>
      <c r="U729" s="89"/>
      <c r="V729" s="88"/>
      <c r="W729" s="77"/>
      <c r="X729" s="89"/>
      <c r="AA729" s="229"/>
      <c r="AB729" s="229"/>
      <c r="AC729" s="229"/>
    </row>
    <row r="730" spans="2:29" s="79" customFormat="1" x14ac:dyDescent="0.25">
      <c r="B730" s="77"/>
      <c r="C730" s="88"/>
      <c r="D730" s="77"/>
      <c r="E730" s="89"/>
      <c r="F730" s="90"/>
      <c r="G730" s="78"/>
      <c r="H730" s="89"/>
      <c r="I730" s="88"/>
      <c r="J730" s="78"/>
      <c r="K730" s="89"/>
      <c r="L730" s="88"/>
      <c r="N730" s="89"/>
      <c r="P730" s="90"/>
      <c r="Q730" s="78"/>
      <c r="R730" s="89"/>
      <c r="S730" s="88"/>
      <c r="T730" s="78"/>
      <c r="U730" s="89"/>
      <c r="V730" s="88"/>
      <c r="W730" s="77"/>
      <c r="X730" s="89"/>
      <c r="AA730" s="229"/>
      <c r="AB730" s="229"/>
      <c r="AC730" s="229"/>
    </row>
    <row r="731" spans="2:29" s="79" customFormat="1" x14ac:dyDescent="0.25">
      <c r="B731" s="77"/>
      <c r="C731" s="88"/>
      <c r="D731" s="77"/>
      <c r="E731" s="89"/>
      <c r="F731" s="90"/>
      <c r="G731" s="78"/>
      <c r="H731" s="89"/>
      <c r="I731" s="88"/>
      <c r="J731" s="78"/>
      <c r="K731" s="89"/>
      <c r="L731" s="88"/>
      <c r="N731" s="89"/>
      <c r="P731" s="90"/>
      <c r="Q731" s="78"/>
      <c r="R731" s="89"/>
      <c r="S731" s="88"/>
      <c r="T731" s="78"/>
      <c r="U731" s="89"/>
      <c r="V731" s="88"/>
      <c r="W731" s="77"/>
      <c r="X731" s="89"/>
      <c r="AA731" s="229"/>
      <c r="AB731" s="229"/>
      <c r="AC731" s="229"/>
    </row>
    <row r="732" spans="2:29" s="79" customFormat="1" x14ac:dyDescent="0.25">
      <c r="B732" s="77"/>
      <c r="C732" s="88"/>
      <c r="D732" s="77"/>
      <c r="E732" s="89"/>
      <c r="F732" s="90"/>
      <c r="G732" s="78"/>
      <c r="H732" s="89"/>
      <c r="I732" s="88"/>
      <c r="J732" s="78"/>
      <c r="K732" s="89"/>
      <c r="L732" s="88"/>
      <c r="N732" s="89"/>
      <c r="P732" s="90"/>
      <c r="Q732" s="78"/>
      <c r="R732" s="89"/>
      <c r="S732" s="88"/>
      <c r="T732" s="78"/>
      <c r="U732" s="89"/>
      <c r="V732" s="88"/>
      <c r="W732" s="77"/>
      <c r="X732" s="89"/>
      <c r="AA732" s="229"/>
      <c r="AB732" s="229"/>
      <c r="AC732" s="229"/>
    </row>
    <row r="733" spans="2:29" s="79" customFormat="1" x14ac:dyDescent="0.25">
      <c r="B733" s="77"/>
      <c r="C733" s="88"/>
      <c r="D733" s="77"/>
      <c r="E733" s="89"/>
      <c r="F733" s="90"/>
      <c r="G733" s="78"/>
      <c r="H733" s="89"/>
      <c r="I733" s="88"/>
      <c r="J733" s="78"/>
      <c r="K733" s="89"/>
      <c r="L733" s="88"/>
      <c r="N733" s="89"/>
      <c r="P733" s="90"/>
      <c r="Q733" s="78"/>
      <c r="R733" s="89"/>
      <c r="S733" s="88"/>
      <c r="T733" s="78"/>
      <c r="U733" s="89"/>
      <c r="V733" s="88"/>
      <c r="W733" s="77"/>
      <c r="X733" s="89"/>
      <c r="AA733" s="229"/>
      <c r="AB733" s="229"/>
      <c r="AC733" s="229"/>
    </row>
    <row r="734" spans="2:29" s="79" customFormat="1" x14ac:dyDescent="0.25">
      <c r="B734" s="77"/>
      <c r="C734" s="88"/>
      <c r="D734" s="77"/>
      <c r="E734" s="89"/>
      <c r="F734" s="90"/>
      <c r="G734" s="78"/>
      <c r="H734" s="89"/>
      <c r="I734" s="88"/>
      <c r="J734" s="78"/>
      <c r="K734" s="89"/>
      <c r="L734" s="88"/>
      <c r="N734" s="89"/>
      <c r="P734" s="90"/>
      <c r="Q734" s="78"/>
      <c r="R734" s="89"/>
      <c r="S734" s="88"/>
      <c r="T734" s="78"/>
      <c r="U734" s="89"/>
      <c r="V734" s="88"/>
      <c r="W734" s="77"/>
      <c r="X734" s="89"/>
      <c r="AA734" s="229"/>
      <c r="AB734" s="229"/>
      <c r="AC734" s="229"/>
    </row>
    <row r="735" spans="2:29" s="79" customFormat="1" x14ac:dyDescent="0.25">
      <c r="B735" s="77"/>
      <c r="C735" s="88"/>
      <c r="D735" s="77"/>
      <c r="E735" s="89"/>
      <c r="F735" s="90"/>
      <c r="G735" s="78"/>
      <c r="H735" s="89"/>
      <c r="I735" s="88"/>
      <c r="J735" s="78"/>
      <c r="K735" s="89"/>
      <c r="L735" s="88"/>
      <c r="N735" s="89"/>
      <c r="P735" s="90"/>
      <c r="Q735" s="78"/>
      <c r="R735" s="89"/>
      <c r="S735" s="88"/>
      <c r="T735" s="78"/>
      <c r="U735" s="89"/>
      <c r="V735" s="88"/>
      <c r="W735" s="77"/>
      <c r="X735" s="89"/>
      <c r="AA735" s="229"/>
      <c r="AB735" s="229"/>
      <c r="AC735" s="229"/>
    </row>
    <row r="736" spans="2:29" s="79" customFormat="1" x14ac:dyDescent="0.25">
      <c r="B736" s="77"/>
      <c r="C736" s="88"/>
      <c r="D736" s="77"/>
      <c r="E736" s="89"/>
      <c r="F736" s="90"/>
      <c r="G736" s="78"/>
      <c r="H736" s="89"/>
      <c r="I736" s="88"/>
      <c r="J736" s="78"/>
      <c r="K736" s="89"/>
      <c r="L736" s="88"/>
      <c r="N736" s="89"/>
      <c r="P736" s="90"/>
      <c r="Q736" s="78"/>
      <c r="R736" s="89"/>
      <c r="S736" s="88"/>
      <c r="T736" s="78"/>
      <c r="U736" s="89"/>
      <c r="V736" s="88"/>
      <c r="W736" s="77"/>
      <c r="X736" s="89"/>
      <c r="AA736" s="229"/>
      <c r="AB736" s="229"/>
      <c r="AC736" s="229"/>
    </row>
    <row r="737" spans="2:29" s="79" customFormat="1" x14ac:dyDescent="0.25">
      <c r="B737" s="77"/>
      <c r="C737" s="88"/>
      <c r="D737" s="77"/>
      <c r="E737" s="89"/>
      <c r="F737" s="90"/>
      <c r="G737" s="78"/>
      <c r="H737" s="89"/>
      <c r="I737" s="88"/>
      <c r="J737" s="78"/>
      <c r="K737" s="89"/>
      <c r="L737" s="88"/>
      <c r="N737" s="89"/>
      <c r="P737" s="90"/>
      <c r="Q737" s="78"/>
      <c r="R737" s="89"/>
      <c r="S737" s="88"/>
      <c r="T737" s="78"/>
      <c r="U737" s="89"/>
      <c r="V737" s="88"/>
      <c r="W737" s="77"/>
      <c r="X737" s="89"/>
      <c r="AA737" s="229"/>
      <c r="AB737" s="229"/>
      <c r="AC737" s="229"/>
    </row>
    <row r="738" spans="2:29" s="79" customFormat="1" x14ac:dyDescent="0.25">
      <c r="B738" s="77"/>
      <c r="C738" s="88"/>
      <c r="D738" s="77"/>
      <c r="E738" s="89"/>
      <c r="F738" s="90"/>
      <c r="G738" s="78"/>
      <c r="H738" s="89"/>
      <c r="I738" s="88"/>
      <c r="J738" s="78"/>
      <c r="K738" s="89"/>
      <c r="L738" s="88"/>
      <c r="N738" s="89"/>
      <c r="P738" s="90"/>
      <c r="Q738" s="78"/>
      <c r="R738" s="89"/>
      <c r="S738" s="88"/>
      <c r="T738" s="78"/>
      <c r="U738" s="89"/>
      <c r="V738" s="88"/>
      <c r="W738" s="77"/>
      <c r="X738" s="89"/>
      <c r="AA738" s="229"/>
      <c r="AB738" s="229"/>
      <c r="AC738" s="229"/>
    </row>
    <row r="739" spans="2:29" s="79" customFormat="1" x14ac:dyDescent="0.25">
      <c r="B739" s="77"/>
      <c r="C739" s="88"/>
      <c r="D739" s="77"/>
      <c r="E739" s="89"/>
      <c r="F739" s="90"/>
      <c r="G739" s="78"/>
      <c r="H739" s="89"/>
      <c r="I739" s="88"/>
      <c r="J739" s="78"/>
      <c r="K739" s="89"/>
      <c r="L739" s="88"/>
      <c r="N739" s="89"/>
      <c r="P739" s="90"/>
      <c r="Q739" s="78"/>
      <c r="R739" s="89"/>
      <c r="S739" s="88"/>
      <c r="T739" s="78"/>
      <c r="U739" s="89"/>
      <c r="V739" s="88"/>
      <c r="W739" s="77"/>
      <c r="X739" s="89"/>
      <c r="AA739" s="229"/>
      <c r="AB739" s="229"/>
      <c r="AC739" s="229"/>
    </row>
    <row r="740" spans="2:29" s="79" customFormat="1" x14ac:dyDescent="0.25">
      <c r="B740" s="77"/>
      <c r="C740" s="88"/>
      <c r="D740" s="77"/>
      <c r="E740" s="89"/>
      <c r="F740" s="90"/>
      <c r="G740" s="78"/>
      <c r="H740" s="89"/>
      <c r="I740" s="88"/>
      <c r="J740" s="78"/>
      <c r="K740" s="89"/>
      <c r="L740" s="88"/>
      <c r="N740" s="89"/>
      <c r="P740" s="90"/>
      <c r="Q740" s="78"/>
      <c r="R740" s="89"/>
      <c r="S740" s="88"/>
      <c r="T740" s="78"/>
      <c r="U740" s="89"/>
      <c r="V740" s="88"/>
      <c r="W740" s="77"/>
      <c r="X740" s="89"/>
      <c r="AA740" s="229"/>
      <c r="AB740" s="229"/>
      <c r="AC740" s="229"/>
    </row>
    <row r="741" spans="2:29" s="79" customFormat="1" x14ac:dyDescent="0.25">
      <c r="B741" s="77"/>
      <c r="C741" s="88"/>
      <c r="D741" s="77"/>
      <c r="E741" s="89"/>
      <c r="F741" s="90"/>
      <c r="G741" s="78"/>
      <c r="H741" s="89"/>
      <c r="I741" s="88"/>
      <c r="J741" s="78"/>
      <c r="K741" s="89"/>
      <c r="L741" s="88"/>
      <c r="N741" s="89"/>
      <c r="P741" s="90"/>
      <c r="Q741" s="78"/>
      <c r="R741" s="89"/>
      <c r="S741" s="88"/>
      <c r="T741" s="78"/>
      <c r="U741" s="89"/>
      <c r="V741" s="88"/>
      <c r="W741" s="77"/>
      <c r="X741" s="89"/>
      <c r="AA741" s="229"/>
      <c r="AB741" s="229"/>
      <c r="AC741" s="229"/>
    </row>
    <row r="742" spans="2:29" s="79" customFormat="1" x14ac:dyDescent="0.25">
      <c r="B742" s="77"/>
      <c r="C742" s="88"/>
      <c r="D742" s="77"/>
      <c r="E742" s="89"/>
      <c r="F742" s="90"/>
      <c r="G742" s="78"/>
      <c r="H742" s="89"/>
      <c r="I742" s="88"/>
      <c r="J742" s="78"/>
      <c r="K742" s="89"/>
      <c r="L742" s="88"/>
      <c r="N742" s="89"/>
      <c r="P742" s="90"/>
      <c r="Q742" s="78"/>
      <c r="R742" s="89"/>
      <c r="S742" s="88"/>
      <c r="T742" s="78"/>
      <c r="U742" s="89"/>
      <c r="V742" s="88"/>
      <c r="W742" s="77"/>
      <c r="X742" s="89"/>
      <c r="AA742" s="229"/>
      <c r="AB742" s="229"/>
      <c r="AC742" s="229"/>
    </row>
    <row r="743" spans="2:29" s="79" customFormat="1" x14ac:dyDescent="0.25">
      <c r="B743" s="77"/>
      <c r="C743" s="88"/>
      <c r="D743" s="77"/>
      <c r="E743" s="89"/>
      <c r="F743" s="90"/>
      <c r="G743" s="78"/>
      <c r="H743" s="89"/>
      <c r="I743" s="88"/>
      <c r="J743" s="78"/>
      <c r="K743" s="89"/>
      <c r="L743" s="88"/>
      <c r="N743" s="89"/>
      <c r="P743" s="90"/>
      <c r="Q743" s="78"/>
      <c r="R743" s="89"/>
      <c r="S743" s="88"/>
      <c r="T743" s="78"/>
      <c r="U743" s="89"/>
      <c r="V743" s="88"/>
      <c r="W743" s="77"/>
      <c r="X743" s="89"/>
      <c r="AA743" s="229"/>
      <c r="AB743" s="229"/>
      <c r="AC743" s="229"/>
    </row>
    <row r="744" spans="2:29" s="79" customFormat="1" x14ac:dyDescent="0.25">
      <c r="B744" s="77"/>
      <c r="C744" s="88"/>
      <c r="D744" s="77"/>
      <c r="E744" s="89"/>
      <c r="F744" s="90"/>
      <c r="G744" s="78"/>
      <c r="H744" s="89"/>
      <c r="I744" s="88"/>
      <c r="J744" s="78"/>
      <c r="K744" s="89"/>
      <c r="L744" s="88"/>
      <c r="N744" s="89"/>
      <c r="P744" s="90"/>
      <c r="Q744" s="78"/>
      <c r="R744" s="89"/>
      <c r="S744" s="88"/>
      <c r="T744" s="78"/>
      <c r="U744" s="89"/>
      <c r="V744" s="88"/>
      <c r="W744" s="77"/>
      <c r="X744" s="89"/>
      <c r="AA744" s="229"/>
      <c r="AB744" s="229"/>
      <c r="AC744" s="229"/>
    </row>
    <row r="745" spans="2:29" s="79" customFormat="1" x14ac:dyDescent="0.25">
      <c r="B745" s="77"/>
      <c r="C745" s="88"/>
      <c r="D745" s="77"/>
      <c r="E745" s="89"/>
      <c r="F745" s="90"/>
      <c r="G745" s="78"/>
      <c r="H745" s="89"/>
      <c r="I745" s="88"/>
      <c r="J745" s="78"/>
      <c r="K745" s="89"/>
      <c r="L745" s="88"/>
      <c r="N745" s="89"/>
      <c r="P745" s="90"/>
      <c r="Q745" s="78"/>
      <c r="R745" s="89"/>
      <c r="S745" s="88"/>
      <c r="T745" s="78"/>
      <c r="U745" s="89"/>
      <c r="V745" s="88"/>
      <c r="W745" s="77"/>
      <c r="X745" s="89"/>
      <c r="AA745" s="229"/>
      <c r="AB745" s="229"/>
      <c r="AC745" s="229"/>
    </row>
    <row r="746" spans="2:29" s="79" customFormat="1" x14ac:dyDescent="0.25">
      <c r="B746" s="77"/>
      <c r="C746" s="88"/>
      <c r="D746" s="77"/>
      <c r="E746" s="89"/>
      <c r="F746" s="90"/>
      <c r="G746" s="78"/>
      <c r="H746" s="89"/>
      <c r="I746" s="88"/>
      <c r="J746" s="78"/>
      <c r="K746" s="89"/>
      <c r="L746" s="88"/>
      <c r="N746" s="89"/>
      <c r="P746" s="90"/>
      <c r="Q746" s="78"/>
      <c r="R746" s="89"/>
      <c r="S746" s="88"/>
      <c r="T746" s="78"/>
      <c r="U746" s="89"/>
      <c r="V746" s="88"/>
      <c r="W746" s="77"/>
      <c r="X746" s="89"/>
      <c r="AA746" s="229"/>
      <c r="AB746" s="229"/>
      <c r="AC746" s="229"/>
    </row>
    <row r="747" spans="2:29" s="79" customFormat="1" x14ac:dyDescent="0.25">
      <c r="B747" s="77"/>
      <c r="C747" s="88"/>
      <c r="D747" s="77"/>
      <c r="E747" s="89"/>
      <c r="F747" s="90"/>
      <c r="G747" s="78"/>
      <c r="H747" s="89"/>
      <c r="I747" s="88"/>
      <c r="J747" s="78"/>
      <c r="K747" s="89"/>
      <c r="L747" s="88"/>
      <c r="N747" s="89"/>
      <c r="P747" s="90"/>
      <c r="Q747" s="78"/>
      <c r="R747" s="89"/>
      <c r="S747" s="88"/>
      <c r="T747" s="78"/>
      <c r="U747" s="89"/>
      <c r="V747" s="88"/>
      <c r="W747" s="77"/>
      <c r="X747" s="89"/>
      <c r="AA747" s="229"/>
      <c r="AB747" s="229"/>
      <c r="AC747" s="229"/>
    </row>
    <row r="748" spans="2:29" s="79" customFormat="1" x14ac:dyDescent="0.25">
      <c r="B748" s="77"/>
      <c r="C748" s="88"/>
      <c r="D748" s="77"/>
      <c r="E748" s="89"/>
      <c r="F748" s="90"/>
      <c r="G748" s="78"/>
      <c r="H748" s="89"/>
      <c r="I748" s="88"/>
      <c r="J748" s="78"/>
      <c r="K748" s="89"/>
      <c r="L748" s="88"/>
      <c r="N748" s="89"/>
      <c r="P748" s="90"/>
      <c r="Q748" s="78"/>
      <c r="R748" s="89"/>
      <c r="S748" s="88"/>
      <c r="T748" s="78"/>
      <c r="U748" s="89"/>
      <c r="V748" s="88"/>
      <c r="W748" s="77"/>
      <c r="X748" s="89"/>
      <c r="AA748" s="229"/>
      <c r="AB748" s="229"/>
      <c r="AC748" s="229"/>
    </row>
    <row r="749" spans="2:29" s="79" customFormat="1" x14ac:dyDescent="0.25">
      <c r="B749" s="77"/>
      <c r="C749" s="88"/>
      <c r="D749" s="77"/>
      <c r="E749" s="89"/>
      <c r="F749" s="90"/>
      <c r="G749" s="78"/>
      <c r="H749" s="89"/>
      <c r="I749" s="88"/>
      <c r="J749" s="78"/>
      <c r="K749" s="89"/>
      <c r="L749" s="88"/>
      <c r="N749" s="89"/>
      <c r="P749" s="90"/>
      <c r="Q749" s="78"/>
      <c r="R749" s="89"/>
      <c r="S749" s="88"/>
      <c r="T749" s="78"/>
      <c r="U749" s="89"/>
      <c r="V749" s="88"/>
      <c r="W749" s="77"/>
      <c r="X749" s="89"/>
      <c r="AA749" s="229"/>
      <c r="AB749" s="229"/>
      <c r="AC749" s="229"/>
    </row>
    <row r="750" spans="2:29" s="79" customFormat="1" x14ac:dyDescent="0.25">
      <c r="B750" s="77"/>
      <c r="C750" s="88"/>
      <c r="D750" s="77"/>
      <c r="E750" s="89"/>
      <c r="F750" s="90"/>
      <c r="G750" s="78"/>
      <c r="H750" s="89"/>
      <c r="I750" s="88"/>
      <c r="J750" s="78"/>
      <c r="K750" s="89"/>
      <c r="L750" s="88"/>
      <c r="N750" s="89"/>
      <c r="P750" s="90"/>
      <c r="Q750" s="78"/>
      <c r="R750" s="89"/>
      <c r="S750" s="88"/>
      <c r="T750" s="78"/>
      <c r="U750" s="89"/>
      <c r="V750" s="88"/>
      <c r="W750" s="77"/>
      <c r="X750" s="89"/>
      <c r="AA750" s="229"/>
      <c r="AB750" s="229"/>
      <c r="AC750" s="229"/>
    </row>
    <row r="751" spans="2:29" s="79" customFormat="1" x14ac:dyDescent="0.25">
      <c r="B751" s="77"/>
      <c r="C751" s="88"/>
      <c r="D751" s="77"/>
      <c r="E751" s="89"/>
      <c r="F751" s="90"/>
      <c r="G751" s="78"/>
      <c r="H751" s="89"/>
      <c r="I751" s="88"/>
      <c r="J751" s="78"/>
      <c r="K751" s="89"/>
      <c r="L751" s="88"/>
      <c r="N751" s="89"/>
      <c r="P751" s="90"/>
      <c r="Q751" s="78"/>
      <c r="R751" s="89"/>
      <c r="S751" s="88"/>
      <c r="T751" s="78"/>
      <c r="U751" s="89"/>
      <c r="V751" s="88"/>
      <c r="W751" s="77"/>
      <c r="X751" s="89"/>
      <c r="AA751" s="229"/>
      <c r="AB751" s="229"/>
      <c r="AC751" s="229"/>
    </row>
    <row r="752" spans="2:29" s="79" customFormat="1" x14ac:dyDescent="0.25">
      <c r="B752" s="77"/>
      <c r="C752" s="88"/>
      <c r="D752" s="77"/>
      <c r="E752" s="89"/>
      <c r="F752" s="90"/>
      <c r="G752" s="78"/>
      <c r="H752" s="89"/>
      <c r="I752" s="88"/>
      <c r="J752" s="78"/>
      <c r="K752" s="89"/>
      <c r="L752" s="88"/>
      <c r="N752" s="89"/>
      <c r="P752" s="90"/>
      <c r="Q752" s="78"/>
      <c r="R752" s="89"/>
      <c r="S752" s="88"/>
      <c r="T752" s="78"/>
      <c r="U752" s="89"/>
      <c r="V752" s="88"/>
      <c r="W752" s="77"/>
      <c r="X752" s="89"/>
      <c r="AA752" s="229"/>
      <c r="AB752" s="229"/>
      <c r="AC752" s="229"/>
    </row>
    <row r="753" spans="2:29" s="79" customFormat="1" x14ac:dyDescent="0.25">
      <c r="B753" s="77"/>
      <c r="C753" s="88"/>
      <c r="D753" s="77"/>
      <c r="E753" s="89"/>
      <c r="F753" s="90"/>
      <c r="G753" s="78"/>
      <c r="H753" s="89"/>
      <c r="I753" s="88"/>
      <c r="J753" s="78"/>
      <c r="K753" s="89"/>
      <c r="L753" s="88"/>
      <c r="N753" s="89"/>
      <c r="P753" s="90"/>
      <c r="Q753" s="78"/>
      <c r="R753" s="89"/>
      <c r="S753" s="88"/>
      <c r="T753" s="78"/>
      <c r="U753" s="89"/>
      <c r="V753" s="88"/>
      <c r="W753" s="77"/>
      <c r="X753" s="89"/>
      <c r="AA753" s="229"/>
      <c r="AB753" s="229"/>
      <c r="AC753" s="229"/>
    </row>
    <row r="754" spans="2:29" s="79" customFormat="1" x14ac:dyDescent="0.25">
      <c r="B754" s="77"/>
      <c r="C754" s="88"/>
      <c r="D754" s="77"/>
      <c r="E754" s="89"/>
      <c r="F754" s="90"/>
      <c r="G754" s="78"/>
      <c r="H754" s="89"/>
      <c r="I754" s="88"/>
      <c r="J754" s="78"/>
      <c r="K754" s="89"/>
      <c r="L754" s="88"/>
      <c r="N754" s="89"/>
      <c r="P754" s="90"/>
      <c r="Q754" s="78"/>
      <c r="R754" s="89"/>
      <c r="S754" s="88"/>
      <c r="T754" s="78"/>
      <c r="U754" s="89"/>
      <c r="V754" s="88"/>
      <c r="W754" s="77"/>
      <c r="X754" s="89"/>
      <c r="AA754" s="229"/>
      <c r="AB754" s="229"/>
      <c r="AC754" s="229"/>
    </row>
    <row r="755" spans="2:29" s="79" customFormat="1" x14ac:dyDescent="0.25">
      <c r="B755" s="77"/>
      <c r="C755" s="88"/>
      <c r="D755" s="77"/>
      <c r="E755" s="89"/>
      <c r="F755" s="90"/>
      <c r="G755" s="78"/>
      <c r="H755" s="89"/>
      <c r="I755" s="88"/>
      <c r="J755" s="78"/>
      <c r="K755" s="89"/>
      <c r="L755" s="88"/>
      <c r="N755" s="89"/>
      <c r="P755" s="90"/>
      <c r="Q755" s="78"/>
      <c r="R755" s="89"/>
      <c r="S755" s="88"/>
      <c r="T755" s="78"/>
      <c r="U755" s="89"/>
      <c r="V755" s="88"/>
      <c r="W755" s="77"/>
      <c r="X755" s="89"/>
      <c r="AA755" s="229"/>
      <c r="AB755" s="229"/>
      <c r="AC755" s="229"/>
    </row>
    <row r="756" spans="2:29" s="79" customFormat="1" x14ac:dyDescent="0.25">
      <c r="B756" s="77"/>
      <c r="C756" s="88"/>
      <c r="D756" s="77"/>
      <c r="E756" s="89"/>
      <c r="F756" s="90"/>
      <c r="G756" s="78"/>
      <c r="H756" s="89"/>
      <c r="I756" s="88"/>
      <c r="J756" s="78"/>
      <c r="K756" s="89"/>
      <c r="L756" s="88"/>
      <c r="N756" s="89"/>
      <c r="P756" s="90"/>
      <c r="Q756" s="78"/>
      <c r="R756" s="89"/>
      <c r="S756" s="88"/>
      <c r="T756" s="78"/>
      <c r="U756" s="89"/>
      <c r="V756" s="88"/>
      <c r="W756" s="77"/>
      <c r="X756" s="89"/>
      <c r="AA756" s="229"/>
      <c r="AB756" s="229"/>
      <c r="AC756" s="229"/>
    </row>
    <row r="757" spans="2:29" s="79" customFormat="1" x14ac:dyDescent="0.25">
      <c r="B757" s="77"/>
      <c r="C757" s="88"/>
      <c r="D757" s="77"/>
      <c r="E757" s="89"/>
      <c r="F757" s="90"/>
      <c r="G757" s="78"/>
      <c r="H757" s="89"/>
      <c r="I757" s="88"/>
      <c r="J757" s="78"/>
      <c r="K757" s="89"/>
      <c r="L757" s="88"/>
      <c r="N757" s="89"/>
      <c r="P757" s="90"/>
      <c r="Q757" s="78"/>
      <c r="R757" s="89"/>
      <c r="S757" s="88"/>
      <c r="T757" s="78"/>
      <c r="U757" s="89"/>
      <c r="V757" s="88"/>
      <c r="W757" s="77"/>
      <c r="X757" s="89"/>
      <c r="AA757" s="229"/>
      <c r="AB757" s="229"/>
      <c r="AC757" s="229"/>
    </row>
    <row r="758" spans="2:29" s="79" customFormat="1" x14ac:dyDescent="0.25">
      <c r="B758" s="77"/>
      <c r="C758" s="88"/>
      <c r="D758" s="77"/>
      <c r="E758" s="89"/>
      <c r="F758" s="90"/>
      <c r="G758" s="78"/>
      <c r="H758" s="89"/>
      <c r="I758" s="88"/>
      <c r="J758" s="78"/>
      <c r="K758" s="89"/>
      <c r="L758" s="88"/>
      <c r="N758" s="89"/>
      <c r="P758" s="90"/>
      <c r="Q758" s="78"/>
      <c r="R758" s="89"/>
      <c r="S758" s="88"/>
      <c r="T758" s="78"/>
      <c r="U758" s="89"/>
      <c r="V758" s="88"/>
      <c r="W758" s="77"/>
      <c r="X758" s="89"/>
      <c r="AA758" s="229"/>
      <c r="AB758" s="229"/>
      <c r="AC758" s="229"/>
    </row>
    <row r="759" spans="2:29" s="79" customFormat="1" x14ac:dyDescent="0.25">
      <c r="B759" s="77"/>
      <c r="C759" s="88"/>
      <c r="D759" s="77"/>
      <c r="E759" s="89"/>
      <c r="F759" s="90"/>
      <c r="G759" s="78"/>
      <c r="H759" s="89"/>
      <c r="I759" s="88"/>
      <c r="J759" s="78"/>
      <c r="K759" s="89"/>
      <c r="L759" s="88"/>
      <c r="N759" s="89"/>
      <c r="P759" s="90"/>
      <c r="Q759" s="78"/>
      <c r="R759" s="89"/>
      <c r="S759" s="88"/>
      <c r="T759" s="78"/>
      <c r="U759" s="89"/>
      <c r="V759" s="88"/>
      <c r="W759" s="77"/>
      <c r="X759" s="89"/>
      <c r="AA759" s="229"/>
      <c r="AB759" s="229"/>
      <c r="AC759" s="229"/>
    </row>
    <row r="760" spans="2:29" s="79" customFormat="1" x14ac:dyDescent="0.25">
      <c r="B760" s="77"/>
      <c r="C760" s="88"/>
      <c r="D760" s="77"/>
      <c r="E760" s="89"/>
      <c r="F760" s="90"/>
      <c r="G760" s="78"/>
      <c r="H760" s="89"/>
      <c r="I760" s="88"/>
      <c r="J760" s="78"/>
      <c r="K760" s="89"/>
      <c r="L760" s="88"/>
      <c r="N760" s="89"/>
      <c r="P760" s="90"/>
      <c r="Q760" s="78"/>
      <c r="R760" s="89"/>
      <c r="S760" s="88"/>
      <c r="T760" s="78"/>
      <c r="U760" s="89"/>
      <c r="V760" s="88"/>
      <c r="W760" s="77"/>
      <c r="X760" s="89"/>
      <c r="AA760" s="229"/>
      <c r="AB760" s="229"/>
      <c r="AC760" s="229"/>
    </row>
    <row r="761" spans="2:29" s="79" customFormat="1" x14ac:dyDescent="0.25">
      <c r="B761" s="77"/>
      <c r="C761" s="88"/>
      <c r="D761" s="77"/>
      <c r="E761" s="89"/>
      <c r="F761" s="90"/>
      <c r="G761" s="78"/>
      <c r="H761" s="89"/>
      <c r="I761" s="88"/>
      <c r="J761" s="78"/>
      <c r="K761" s="89"/>
      <c r="L761" s="88"/>
      <c r="N761" s="89"/>
      <c r="P761" s="90"/>
      <c r="Q761" s="78"/>
      <c r="R761" s="89"/>
      <c r="S761" s="88"/>
      <c r="T761" s="78"/>
      <c r="U761" s="89"/>
      <c r="V761" s="88"/>
      <c r="W761" s="77"/>
      <c r="X761" s="89"/>
      <c r="AA761" s="229"/>
      <c r="AB761" s="229"/>
      <c r="AC761" s="229"/>
    </row>
    <row r="762" spans="2:29" s="79" customFormat="1" x14ac:dyDescent="0.25">
      <c r="B762" s="77"/>
      <c r="C762" s="88"/>
      <c r="D762" s="77"/>
      <c r="E762" s="89"/>
      <c r="F762" s="90"/>
      <c r="G762" s="78"/>
      <c r="H762" s="89"/>
      <c r="I762" s="88"/>
      <c r="J762" s="78"/>
      <c r="K762" s="89"/>
      <c r="L762" s="88"/>
      <c r="N762" s="89"/>
      <c r="P762" s="90"/>
      <c r="Q762" s="78"/>
      <c r="R762" s="89"/>
      <c r="S762" s="88"/>
      <c r="T762" s="78"/>
      <c r="U762" s="89"/>
      <c r="V762" s="88"/>
      <c r="W762" s="77"/>
      <c r="X762" s="89"/>
      <c r="AA762" s="229"/>
      <c r="AB762" s="229"/>
      <c r="AC762" s="229"/>
    </row>
    <row r="763" spans="2:29" s="79" customFormat="1" x14ac:dyDescent="0.25">
      <c r="B763" s="77"/>
      <c r="C763" s="88"/>
      <c r="D763" s="77"/>
      <c r="E763" s="89"/>
      <c r="F763" s="90"/>
      <c r="G763" s="78"/>
      <c r="H763" s="89"/>
      <c r="I763" s="88"/>
      <c r="J763" s="78"/>
      <c r="K763" s="89"/>
      <c r="L763" s="88"/>
      <c r="N763" s="89"/>
      <c r="P763" s="90"/>
      <c r="Q763" s="78"/>
      <c r="R763" s="89"/>
      <c r="S763" s="88"/>
      <c r="T763" s="78"/>
      <c r="U763" s="89"/>
      <c r="V763" s="88"/>
      <c r="W763" s="77"/>
      <c r="X763" s="89"/>
      <c r="AA763" s="229"/>
      <c r="AB763" s="229"/>
      <c r="AC763" s="229"/>
    </row>
    <row r="764" spans="2:29" s="79" customFormat="1" x14ac:dyDescent="0.25">
      <c r="B764" s="77"/>
      <c r="C764" s="88"/>
      <c r="D764" s="77"/>
      <c r="E764" s="89"/>
      <c r="F764" s="90"/>
      <c r="G764" s="78"/>
      <c r="H764" s="89"/>
      <c r="I764" s="88"/>
      <c r="J764" s="78"/>
      <c r="K764" s="89"/>
      <c r="L764" s="88"/>
      <c r="N764" s="89"/>
      <c r="P764" s="90"/>
      <c r="Q764" s="78"/>
      <c r="R764" s="89"/>
      <c r="S764" s="88"/>
      <c r="T764" s="78"/>
      <c r="U764" s="89"/>
      <c r="V764" s="88"/>
      <c r="W764" s="77"/>
      <c r="X764" s="89"/>
      <c r="AA764" s="229"/>
      <c r="AB764" s="229"/>
      <c r="AC764" s="229"/>
    </row>
    <row r="765" spans="2:29" s="79" customFormat="1" x14ac:dyDescent="0.25">
      <c r="B765" s="77"/>
      <c r="C765" s="88"/>
      <c r="D765" s="77"/>
      <c r="E765" s="89"/>
      <c r="F765" s="90"/>
      <c r="G765" s="78"/>
      <c r="H765" s="89"/>
      <c r="I765" s="88"/>
      <c r="J765" s="78"/>
      <c r="K765" s="89"/>
      <c r="L765" s="88"/>
      <c r="N765" s="89"/>
      <c r="P765" s="90"/>
      <c r="Q765" s="78"/>
      <c r="R765" s="89"/>
      <c r="S765" s="88"/>
      <c r="T765" s="78"/>
      <c r="U765" s="89"/>
      <c r="V765" s="88"/>
      <c r="W765" s="77"/>
      <c r="X765" s="89"/>
      <c r="AA765" s="229"/>
      <c r="AB765" s="229"/>
      <c r="AC765" s="229"/>
    </row>
    <row r="766" spans="2:29" s="79" customFormat="1" x14ac:dyDescent="0.25">
      <c r="B766" s="77"/>
      <c r="C766" s="88"/>
      <c r="D766" s="77"/>
      <c r="E766" s="89"/>
      <c r="F766" s="90"/>
      <c r="G766" s="78"/>
      <c r="H766" s="89"/>
      <c r="I766" s="88"/>
      <c r="J766" s="78"/>
      <c r="K766" s="89"/>
      <c r="L766" s="88"/>
      <c r="N766" s="89"/>
      <c r="P766" s="90"/>
      <c r="Q766" s="78"/>
      <c r="R766" s="89"/>
      <c r="S766" s="88"/>
      <c r="T766" s="78"/>
      <c r="U766" s="89"/>
      <c r="V766" s="88"/>
      <c r="W766" s="77"/>
      <c r="X766" s="89"/>
      <c r="AA766" s="229"/>
      <c r="AB766" s="229"/>
      <c r="AC766" s="229"/>
    </row>
    <row r="767" spans="2:29" s="79" customFormat="1" x14ac:dyDescent="0.25">
      <c r="B767" s="77"/>
      <c r="C767" s="88"/>
      <c r="D767" s="77"/>
      <c r="E767" s="89"/>
      <c r="F767" s="90"/>
      <c r="G767" s="78"/>
      <c r="H767" s="89"/>
      <c r="I767" s="88"/>
      <c r="J767" s="78"/>
      <c r="K767" s="89"/>
      <c r="L767" s="88"/>
      <c r="N767" s="89"/>
      <c r="P767" s="90"/>
      <c r="Q767" s="78"/>
      <c r="R767" s="89"/>
      <c r="S767" s="88"/>
      <c r="T767" s="78"/>
      <c r="U767" s="89"/>
      <c r="V767" s="88"/>
      <c r="W767" s="77"/>
      <c r="X767" s="89"/>
      <c r="AA767" s="229"/>
      <c r="AB767" s="229"/>
      <c r="AC767" s="229"/>
    </row>
    <row r="768" spans="2:29" s="79" customFormat="1" x14ac:dyDescent="0.25">
      <c r="B768" s="77"/>
      <c r="C768" s="88"/>
      <c r="D768" s="77"/>
      <c r="E768" s="89"/>
      <c r="F768" s="90"/>
      <c r="G768" s="78"/>
      <c r="H768" s="89"/>
      <c r="I768" s="88"/>
      <c r="J768" s="78"/>
      <c r="K768" s="89"/>
      <c r="L768" s="88"/>
      <c r="N768" s="89"/>
      <c r="P768" s="90"/>
      <c r="Q768" s="78"/>
      <c r="R768" s="89"/>
      <c r="S768" s="88"/>
      <c r="T768" s="78"/>
      <c r="U768" s="89"/>
      <c r="V768" s="88"/>
      <c r="W768" s="77"/>
      <c r="X768" s="89"/>
      <c r="AA768" s="229"/>
      <c r="AB768" s="229"/>
      <c r="AC768" s="229"/>
    </row>
    <row r="769" spans="2:29" s="79" customFormat="1" x14ac:dyDescent="0.25">
      <c r="B769" s="77"/>
      <c r="C769" s="88"/>
      <c r="D769" s="77"/>
      <c r="E769" s="89"/>
      <c r="F769" s="90"/>
      <c r="G769" s="78"/>
      <c r="H769" s="89"/>
      <c r="I769" s="88"/>
      <c r="J769" s="78"/>
      <c r="K769" s="89"/>
      <c r="L769" s="88"/>
      <c r="N769" s="89"/>
      <c r="P769" s="90"/>
      <c r="Q769" s="78"/>
      <c r="R769" s="89"/>
      <c r="S769" s="88"/>
      <c r="T769" s="78"/>
      <c r="U769" s="89"/>
      <c r="V769" s="88"/>
      <c r="W769" s="77"/>
      <c r="X769" s="89"/>
      <c r="AA769" s="229"/>
      <c r="AB769" s="229"/>
      <c r="AC769" s="229"/>
    </row>
    <row r="770" spans="2:29" s="79" customFormat="1" x14ac:dyDescent="0.25">
      <c r="B770" s="77"/>
      <c r="C770" s="88"/>
      <c r="D770" s="77"/>
      <c r="E770" s="89"/>
      <c r="F770" s="90"/>
      <c r="G770" s="78"/>
      <c r="H770" s="89"/>
      <c r="I770" s="88"/>
      <c r="J770" s="78"/>
      <c r="K770" s="89"/>
      <c r="L770" s="88"/>
      <c r="N770" s="89"/>
      <c r="P770" s="90"/>
      <c r="Q770" s="78"/>
      <c r="R770" s="89"/>
      <c r="S770" s="88"/>
      <c r="T770" s="78"/>
      <c r="U770" s="89"/>
      <c r="V770" s="88"/>
      <c r="W770" s="77"/>
      <c r="X770" s="89"/>
      <c r="AA770" s="229"/>
      <c r="AB770" s="229"/>
      <c r="AC770" s="229"/>
    </row>
    <row r="771" spans="2:29" s="79" customFormat="1" x14ac:dyDescent="0.25">
      <c r="B771" s="77"/>
      <c r="C771" s="88"/>
      <c r="D771" s="77"/>
      <c r="E771" s="89"/>
      <c r="F771" s="90"/>
      <c r="G771" s="78"/>
      <c r="H771" s="89"/>
      <c r="I771" s="88"/>
      <c r="J771" s="78"/>
      <c r="K771" s="89"/>
      <c r="L771" s="88"/>
      <c r="N771" s="89"/>
      <c r="P771" s="90"/>
      <c r="Q771" s="78"/>
      <c r="R771" s="89"/>
      <c r="S771" s="88"/>
      <c r="T771" s="78"/>
      <c r="U771" s="89"/>
      <c r="V771" s="88"/>
      <c r="W771" s="77"/>
      <c r="X771" s="89"/>
      <c r="AA771" s="229"/>
      <c r="AB771" s="229"/>
      <c r="AC771" s="229"/>
    </row>
    <row r="772" spans="2:29" s="79" customFormat="1" x14ac:dyDescent="0.25">
      <c r="B772" s="77"/>
      <c r="C772" s="88"/>
      <c r="D772" s="77"/>
      <c r="E772" s="89"/>
      <c r="F772" s="90"/>
      <c r="G772" s="78"/>
      <c r="H772" s="89"/>
      <c r="I772" s="88"/>
      <c r="J772" s="78"/>
      <c r="K772" s="89"/>
      <c r="L772" s="88"/>
      <c r="N772" s="89"/>
      <c r="P772" s="90"/>
      <c r="Q772" s="78"/>
      <c r="R772" s="89"/>
      <c r="S772" s="88"/>
      <c r="T772" s="78"/>
      <c r="U772" s="89"/>
      <c r="V772" s="88"/>
      <c r="W772" s="77"/>
      <c r="X772" s="89"/>
      <c r="AA772" s="229"/>
      <c r="AB772" s="229"/>
      <c r="AC772" s="229"/>
    </row>
    <row r="773" spans="2:29" s="79" customFormat="1" x14ac:dyDescent="0.25">
      <c r="B773" s="77"/>
      <c r="C773" s="88"/>
      <c r="D773" s="77"/>
      <c r="E773" s="89"/>
      <c r="F773" s="90"/>
      <c r="G773" s="78"/>
      <c r="H773" s="89"/>
      <c r="I773" s="88"/>
      <c r="J773" s="78"/>
      <c r="K773" s="89"/>
      <c r="L773" s="88"/>
      <c r="N773" s="89"/>
      <c r="P773" s="90"/>
      <c r="Q773" s="78"/>
      <c r="R773" s="89"/>
      <c r="S773" s="88"/>
      <c r="T773" s="78"/>
      <c r="U773" s="89"/>
      <c r="V773" s="88"/>
      <c r="W773" s="77"/>
      <c r="X773" s="89"/>
      <c r="AA773" s="229"/>
      <c r="AB773" s="229"/>
      <c r="AC773" s="229"/>
    </row>
    <row r="774" spans="2:29" s="79" customFormat="1" x14ac:dyDescent="0.25">
      <c r="B774" s="77"/>
      <c r="C774" s="88"/>
      <c r="D774" s="77"/>
      <c r="E774" s="89"/>
      <c r="F774" s="90"/>
      <c r="G774" s="78"/>
      <c r="H774" s="89"/>
      <c r="I774" s="88"/>
      <c r="J774" s="78"/>
      <c r="K774" s="89"/>
      <c r="L774" s="88"/>
      <c r="N774" s="89"/>
      <c r="P774" s="90"/>
      <c r="Q774" s="78"/>
      <c r="R774" s="89"/>
      <c r="S774" s="88"/>
      <c r="T774" s="78"/>
      <c r="U774" s="89"/>
      <c r="V774" s="88"/>
      <c r="W774" s="77"/>
      <c r="X774" s="89"/>
      <c r="AA774" s="229"/>
      <c r="AB774" s="229"/>
      <c r="AC774" s="229"/>
    </row>
    <row r="775" spans="2:29" s="79" customFormat="1" x14ac:dyDescent="0.25">
      <c r="B775" s="77"/>
      <c r="C775" s="88"/>
      <c r="D775" s="77"/>
      <c r="E775" s="89"/>
      <c r="F775" s="90"/>
      <c r="G775" s="78"/>
      <c r="H775" s="89"/>
      <c r="I775" s="88"/>
      <c r="J775" s="78"/>
      <c r="K775" s="89"/>
      <c r="L775" s="88"/>
      <c r="N775" s="89"/>
      <c r="P775" s="90"/>
      <c r="Q775" s="78"/>
      <c r="R775" s="89"/>
      <c r="S775" s="88"/>
      <c r="T775" s="78"/>
      <c r="U775" s="89"/>
      <c r="V775" s="88"/>
      <c r="W775" s="77"/>
      <c r="X775" s="89"/>
      <c r="AA775" s="229"/>
      <c r="AB775" s="229"/>
      <c r="AC775" s="229"/>
    </row>
    <row r="776" spans="2:29" s="79" customFormat="1" x14ac:dyDescent="0.25">
      <c r="B776" s="77"/>
      <c r="C776" s="88"/>
      <c r="D776" s="77"/>
      <c r="E776" s="89"/>
      <c r="F776" s="90"/>
      <c r="G776" s="78"/>
      <c r="H776" s="89"/>
      <c r="I776" s="88"/>
      <c r="J776" s="78"/>
      <c r="K776" s="89"/>
      <c r="L776" s="88"/>
      <c r="N776" s="89"/>
      <c r="P776" s="90"/>
      <c r="Q776" s="78"/>
      <c r="R776" s="89"/>
      <c r="S776" s="88"/>
      <c r="T776" s="78"/>
      <c r="U776" s="89"/>
      <c r="V776" s="88"/>
      <c r="W776" s="77"/>
      <c r="X776" s="89"/>
      <c r="AA776" s="229"/>
      <c r="AB776" s="229"/>
      <c r="AC776" s="229"/>
    </row>
    <row r="777" spans="2:29" s="79" customFormat="1" x14ac:dyDescent="0.25">
      <c r="B777" s="77"/>
      <c r="C777" s="88"/>
      <c r="D777" s="77"/>
      <c r="E777" s="89"/>
      <c r="F777" s="90"/>
      <c r="G777" s="78"/>
      <c r="H777" s="89"/>
      <c r="I777" s="88"/>
      <c r="J777" s="78"/>
      <c r="K777" s="89"/>
      <c r="L777" s="88"/>
      <c r="N777" s="89"/>
      <c r="P777" s="90"/>
      <c r="Q777" s="78"/>
      <c r="R777" s="89"/>
      <c r="S777" s="88"/>
      <c r="T777" s="78"/>
      <c r="U777" s="89"/>
      <c r="V777" s="88"/>
      <c r="W777" s="77"/>
      <c r="X777" s="89"/>
      <c r="AA777" s="229"/>
      <c r="AB777" s="229"/>
      <c r="AC777" s="229"/>
    </row>
    <row r="778" spans="2:29" s="79" customFormat="1" x14ac:dyDescent="0.25">
      <c r="B778" s="77"/>
      <c r="C778" s="88"/>
      <c r="D778" s="77"/>
      <c r="E778" s="89"/>
      <c r="F778" s="90"/>
      <c r="G778" s="78"/>
      <c r="H778" s="89"/>
      <c r="I778" s="88"/>
      <c r="J778" s="78"/>
      <c r="K778" s="89"/>
      <c r="L778" s="88"/>
      <c r="N778" s="89"/>
      <c r="P778" s="90"/>
      <c r="Q778" s="78"/>
      <c r="R778" s="89"/>
      <c r="S778" s="88"/>
      <c r="T778" s="78"/>
      <c r="U778" s="89"/>
      <c r="V778" s="88"/>
      <c r="W778" s="77"/>
      <c r="X778" s="89"/>
      <c r="AA778" s="229"/>
      <c r="AB778" s="229"/>
      <c r="AC778" s="229"/>
    </row>
    <row r="779" spans="2:29" s="79" customFormat="1" x14ac:dyDescent="0.25">
      <c r="B779" s="77"/>
      <c r="C779" s="88"/>
      <c r="D779" s="77"/>
      <c r="E779" s="89"/>
      <c r="F779" s="90"/>
      <c r="G779" s="78"/>
      <c r="H779" s="89"/>
      <c r="I779" s="88"/>
      <c r="J779" s="78"/>
      <c r="K779" s="89"/>
      <c r="L779" s="88"/>
      <c r="N779" s="89"/>
      <c r="P779" s="90"/>
      <c r="Q779" s="78"/>
      <c r="R779" s="89"/>
      <c r="S779" s="88"/>
      <c r="T779" s="78"/>
      <c r="U779" s="89"/>
      <c r="V779" s="88"/>
      <c r="W779" s="77"/>
      <c r="X779" s="89"/>
      <c r="AA779" s="229"/>
      <c r="AB779" s="229"/>
      <c r="AC779" s="229"/>
    </row>
    <row r="780" spans="2:29" s="79" customFormat="1" x14ac:dyDescent="0.25">
      <c r="B780" s="77"/>
      <c r="C780" s="88"/>
      <c r="D780" s="77"/>
      <c r="E780" s="89"/>
      <c r="F780" s="90"/>
      <c r="G780" s="78"/>
      <c r="H780" s="89"/>
      <c r="I780" s="88"/>
      <c r="J780" s="78"/>
      <c r="K780" s="89"/>
      <c r="L780" s="88"/>
      <c r="N780" s="89"/>
      <c r="P780" s="90"/>
      <c r="Q780" s="78"/>
      <c r="R780" s="89"/>
      <c r="S780" s="88"/>
      <c r="T780" s="78"/>
      <c r="U780" s="89"/>
      <c r="V780" s="88"/>
      <c r="W780" s="77"/>
      <c r="X780" s="89"/>
      <c r="AA780" s="229"/>
      <c r="AB780" s="229"/>
      <c r="AC780" s="229"/>
    </row>
    <row r="781" spans="2:29" s="79" customFormat="1" x14ac:dyDescent="0.25">
      <c r="B781" s="77"/>
      <c r="C781" s="88"/>
      <c r="D781" s="77"/>
      <c r="E781" s="89"/>
      <c r="F781" s="90"/>
      <c r="G781" s="78"/>
      <c r="H781" s="89"/>
      <c r="I781" s="88"/>
      <c r="J781" s="78"/>
      <c r="K781" s="89"/>
      <c r="L781" s="88"/>
      <c r="N781" s="89"/>
      <c r="P781" s="90"/>
      <c r="Q781" s="78"/>
      <c r="R781" s="89"/>
      <c r="S781" s="88"/>
      <c r="T781" s="78"/>
      <c r="U781" s="89"/>
      <c r="V781" s="88"/>
      <c r="W781" s="77"/>
      <c r="X781" s="89"/>
      <c r="AA781" s="229"/>
      <c r="AB781" s="229"/>
      <c r="AC781" s="229"/>
    </row>
    <row r="782" spans="2:29" s="79" customFormat="1" x14ac:dyDescent="0.25">
      <c r="B782" s="77"/>
      <c r="C782" s="88"/>
      <c r="D782" s="77"/>
      <c r="E782" s="89"/>
      <c r="F782" s="90"/>
      <c r="G782" s="78"/>
      <c r="H782" s="89"/>
      <c r="I782" s="88"/>
      <c r="J782" s="78"/>
      <c r="K782" s="89"/>
      <c r="L782" s="88"/>
      <c r="N782" s="89"/>
      <c r="P782" s="90"/>
      <c r="Q782" s="78"/>
      <c r="R782" s="89"/>
      <c r="S782" s="88"/>
      <c r="T782" s="78"/>
      <c r="U782" s="89"/>
      <c r="V782" s="88"/>
      <c r="W782" s="77"/>
      <c r="X782" s="89"/>
      <c r="AA782" s="229"/>
      <c r="AB782" s="229"/>
      <c r="AC782" s="229"/>
    </row>
    <row r="783" spans="2:29" s="79" customFormat="1" x14ac:dyDescent="0.25">
      <c r="B783" s="77"/>
      <c r="C783" s="88"/>
      <c r="D783" s="77"/>
      <c r="E783" s="89"/>
      <c r="F783" s="90"/>
      <c r="G783" s="78"/>
      <c r="H783" s="89"/>
      <c r="I783" s="88"/>
      <c r="J783" s="78"/>
      <c r="K783" s="89"/>
      <c r="L783" s="88"/>
      <c r="N783" s="89"/>
      <c r="P783" s="90"/>
      <c r="Q783" s="78"/>
      <c r="R783" s="89"/>
      <c r="S783" s="88"/>
      <c r="T783" s="78"/>
      <c r="U783" s="89"/>
      <c r="V783" s="88"/>
      <c r="W783" s="77"/>
      <c r="X783" s="89"/>
      <c r="AA783" s="229"/>
      <c r="AB783" s="229"/>
      <c r="AC783" s="229"/>
    </row>
    <row r="784" spans="2:29" s="79" customFormat="1" x14ac:dyDescent="0.25">
      <c r="B784" s="77"/>
      <c r="C784" s="88"/>
      <c r="D784" s="77"/>
      <c r="E784" s="89"/>
      <c r="F784" s="90"/>
      <c r="G784" s="78"/>
      <c r="H784" s="89"/>
      <c r="I784" s="88"/>
      <c r="J784" s="78"/>
      <c r="K784" s="89"/>
      <c r="L784" s="88"/>
      <c r="N784" s="89"/>
      <c r="P784" s="90"/>
      <c r="Q784" s="78"/>
      <c r="R784" s="89"/>
      <c r="S784" s="88"/>
      <c r="T784" s="78"/>
      <c r="U784" s="89"/>
      <c r="V784" s="88"/>
      <c r="W784" s="77"/>
      <c r="X784" s="89"/>
      <c r="AA784" s="229"/>
      <c r="AB784" s="229"/>
      <c r="AC784" s="229"/>
    </row>
    <row r="785" spans="2:29" s="79" customFormat="1" x14ac:dyDescent="0.25">
      <c r="B785" s="77"/>
      <c r="C785" s="88"/>
      <c r="D785" s="77"/>
      <c r="E785" s="89"/>
      <c r="F785" s="90"/>
      <c r="G785" s="78"/>
      <c r="H785" s="89"/>
      <c r="I785" s="88"/>
      <c r="J785" s="78"/>
      <c r="K785" s="89"/>
      <c r="L785" s="88"/>
      <c r="N785" s="89"/>
      <c r="P785" s="90"/>
      <c r="Q785" s="78"/>
      <c r="R785" s="89"/>
      <c r="S785" s="88"/>
      <c r="T785" s="78"/>
      <c r="U785" s="89"/>
      <c r="V785" s="88"/>
      <c r="W785" s="77"/>
      <c r="X785" s="89"/>
      <c r="AA785" s="229"/>
      <c r="AB785" s="229"/>
      <c r="AC785" s="229"/>
    </row>
    <row r="786" spans="2:29" s="79" customFormat="1" x14ac:dyDescent="0.25">
      <c r="B786" s="77"/>
      <c r="C786" s="88"/>
      <c r="D786" s="77"/>
      <c r="E786" s="89"/>
      <c r="F786" s="90"/>
      <c r="G786" s="78"/>
      <c r="H786" s="89"/>
      <c r="I786" s="88"/>
      <c r="J786" s="78"/>
      <c r="K786" s="89"/>
      <c r="L786" s="88"/>
      <c r="N786" s="89"/>
      <c r="P786" s="90"/>
      <c r="Q786" s="78"/>
      <c r="R786" s="89"/>
      <c r="S786" s="88"/>
      <c r="T786" s="78"/>
      <c r="U786" s="89"/>
      <c r="V786" s="88"/>
      <c r="W786" s="77"/>
      <c r="X786" s="89"/>
      <c r="AA786" s="229"/>
      <c r="AB786" s="229"/>
      <c r="AC786" s="229"/>
    </row>
    <row r="787" spans="2:29" s="79" customFormat="1" x14ac:dyDescent="0.25">
      <c r="B787" s="77"/>
      <c r="C787" s="88"/>
      <c r="D787" s="77"/>
      <c r="E787" s="89"/>
      <c r="F787" s="90"/>
      <c r="G787" s="78"/>
      <c r="H787" s="89"/>
      <c r="I787" s="88"/>
      <c r="J787" s="78"/>
      <c r="K787" s="89"/>
      <c r="L787" s="88"/>
      <c r="N787" s="89"/>
      <c r="P787" s="90"/>
      <c r="Q787" s="78"/>
      <c r="R787" s="89"/>
      <c r="S787" s="88"/>
      <c r="T787" s="78"/>
      <c r="U787" s="89"/>
      <c r="V787" s="88"/>
      <c r="W787" s="77"/>
      <c r="X787" s="89"/>
      <c r="AA787" s="229"/>
      <c r="AB787" s="229"/>
      <c r="AC787" s="229"/>
    </row>
    <row r="788" spans="2:29" s="79" customFormat="1" x14ac:dyDescent="0.25">
      <c r="B788" s="77"/>
      <c r="C788" s="88"/>
      <c r="D788" s="77"/>
      <c r="E788" s="89"/>
      <c r="F788" s="90"/>
      <c r="G788" s="78"/>
      <c r="H788" s="89"/>
      <c r="I788" s="88"/>
      <c r="J788" s="78"/>
      <c r="K788" s="89"/>
      <c r="L788" s="88"/>
      <c r="N788" s="89"/>
      <c r="P788" s="90"/>
      <c r="Q788" s="78"/>
      <c r="R788" s="89"/>
      <c r="S788" s="88"/>
      <c r="T788" s="78"/>
      <c r="U788" s="89"/>
      <c r="V788" s="88"/>
      <c r="W788" s="77"/>
      <c r="X788" s="89"/>
      <c r="AA788" s="229"/>
      <c r="AB788" s="229"/>
      <c r="AC788" s="229"/>
    </row>
    <row r="789" spans="2:29" s="79" customFormat="1" x14ac:dyDescent="0.25">
      <c r="B789" s="77"/>
      <c r="C789" s="88"/>
      <c r="D789" s="77"/>
      <c r="E789" s="89"/>
      <c r="F789" s="90"/>
      <c r="G789" s="78"/>
      <c r="H789" s="89"/>
      <c r="I789" s="88"/>
      <c r="J789" s="78"/>
      <c r="K789" s="89"/>
      <c r="L789" s="88"/>
      <c r="N789" s="89"/>
      <c r="P789" s="90"/>
      <c r="Q789" s="78"/>
      <c r="R789" s="89"/>
      <c r="S789" s="88"/>
      <c r="T789" s="78"/>
      <c r="U789" s="89"/>
      <c r="V789" s="88"/>
      <c r="W789" s="77"/>
      <c r="X789" s="89"/>
      <c r="AA789" s="229"/>
      <c r="AB789" s="229"/>
      <c r="AC789" s="229"/>
    </row>
    <row r="790" spans="2:29" s="79" customFormat="1" x14ac:dyDescent="0.25">
      <c r="B790" s="77"/>
      <c r="C790" s="88"/>
      <c r="D790" s="77"/>
      <c r="E790" s="89"/>
      <c r="F790" s="90"/>
      <c r="G790" s="78"/>
      <c r="H790" s="89"/>
      <c r="I790" s="88"/>
      <c r="J790" s="78"/>
      <c r="K790" s="89"/>
      <c r="L790" s="88"/>
      <c r="N790" s="89"/>
      <c r="P790" s="90"/>
      <c r="Q790" s="78"/>
      <c r="R790" s="89"/>
      <c r="S790" s="88"/>
      <c r="T790" s="78"/>
      <c r="U790" s="89"/>
      <c r="V790" s="88"/>
      <c r="W790" s="77"/>
      <c r="X790" s="89"/>
      <c r="AA790" s="229"/>
      <c r="AB790" s="229"/>
      <c r="AC790" s="229"/>
    </row>
    <row r="791" spans="2:29" s="79" customFormat="1" x14ac:dyDescent="0.25">
      <c r="B791" s="77"/>
      <c r="C791" s="88"/>
      <c r="D791" s="77"/>
      <c r="E791" s="89"/>
      <c r="F791" s="90"/>
      <c r="G791" s="78"/>
      <c r="H791" s="89"/>
      <c r="I791" s="88"/>
      <c r="J791" s="78"/>
      <c r="K791" s="89"/>
      <c r="L791" s="88"/>
      <c r="N791" s="89"/>
      <c r="P791" s="90"/>
      <c r="Q791" s="78"/>
      <c r="R791" s="89"/>
      <c r="S791" s="88"/>
      <c r="T791" s="78"/>
      <c r="U791" s="89"/>
      <c r="V791" s="88"/>
      <c r="W791" s="77"/>
      <c r="X791" s="89"/>
      <c r="AA791" s="229"/>
      <c r="AB791" s="229"/>
      <c r="AC791" s="229"/>
    </row>
    <row r="792" spans="2:29" s="79" customFormat="1" x14ac:dyDescent="0.25">
      <c r="B792" s="77"/>
      <c r="C792" s="88"/>
      <c r="D792" s="77"/>
      <c r="E792" s="89"/>
      <c r="F792" s="90"/>
      <c r="G792" s="78"/>
      <c r="H792" s="89"/>
      <c r="I792" s="88"/>
      <c r="J792" s="78"/>
      <c r="K792" s="89"/>
      <c r="L792" s="88"/>
      <c r="N792" s="89"/>
      <c r="P792" s="90"/>
      <c r="Q792" s="78"/>
      <c r="R792" s="89"/>
      <c r="S792" s="88"/>
      <c r="T792" s="78"/>
      <c r="U792" s="89"/>
      <c r="V792" s="88"/>
      <c r="W792" s="77"/>
      <c r="X792" s="89"/>
      <c r="AA792" s="229"/>
      <c r="AB792" s="229"/>
      <c r="AC792" s="229"/>
    </row>
    <row r="793" spans="2:29" s="79" customFormat="1" x14ac:dyDescent="0.25">
      <c r="B793" s="77"/>
      <c r="C793" s="88"/>
      <c r="D793" s="77"/>
      <c r="E793" s="89"/>
      <c r="F793" s="90"/>
      <c r="G793" s="78"/>
      <c r="H793" s="89"/>
      <c r="I793" s="88"/>
      <c r="J793" s="78"/>
      <c r="K793" s="89"/>
      <c r="L793" s="88"/>
      <c r="N793" s="89"/>
      <c r="P793" s="90"/>
      <c r="Q793" s="78"/>
      <c r="R793" s="89"/>
      <c r="S793" s="88"/>
      <c r="T793" s="78"/>
      <c r="U793" s="89"/>
      <c r="V793" s="88"/>
      <c r="W793" s="77"/>
      <c r="X793" s="89"/>
      <c r="AA793" s="229"/>
      <c r="AB793" s="229"/>
      <c r="AC793" s="229"/>
    </row>
    <row r="794" spans="2:29" s="79" customFormat="1" x14ac:dyDescent="0.25">
      <c r="B794" s="77"/>
      <c r="C794" s="88"/>
      <c r="D794" s="77"/>
      <c r="E794" s="89"/>
      <c r="F794" s="90"/>
      <c r="G794" s="78"/>
      <c r="H794" s="89"/>
      <c r="I794" s="88"/>
      <c r="J794" s="78"/>
      <c r="K794" s="89"/>
      <c r="L794" s="88"/>
      <c r="N794" s="89"/>
      <c r="P794" s="90"/>
      <c r="Q794" s="78"/>
      <c r="R794" s="89"/>
      <c r="S794" s="88"/>
      <c r="T794" s="78"/>
      <c r="U794" s="89"/>
      <c r="V794" s="88"/>
      <c r="W794" s="77"/>
      <c r="X794" s="89"/>
      <c r="AA794" s="229"/>
      <c r="AB794" s="229"/>
      <c r="AC794" s="229"/>
    </row>
    <row r="795" spans="2:29" s="79" customFormat="1" x14ac:dyDescent="0.25">
      <c r="B795" s="77"/>
      <c r="C795" s="88"/>
      <c r="D795" s="77"/>
      <c r="E795" s="89"/>
      <c r="F795" s="90"/>
      <c r="G795" s="78"/>
      <c r="H795" s="89"/>
      <c r="I795" s="88"/>
      <c r="J795" s="78"/>
      <c r="K795" s="89"/>
      <c r="L795" s="88"/>
      <c r="N795" s="89"/>
      <c r="P795" s="90"/>
      <c r="Q795" s="78"/>
      <c r="R795" s="89"/>
      <c r="S795" s="88"/>
      <c r="T795" s="78"/>
      <c r="U795" s="89"/>
      <c r="V795" s="88"/>
      <c r="W795" s="77"/>
      <c r="X795" s="89"/>
      <c r="AA795" s="229"/>
      <c r="AB795" s="229"/>
      <c r="AC795" s="229"/>
    </row>
    <row r="796" spans="2:29" s="79" customFormat="1" x14ac:dyDescent="0.25">
      <c r="B796" s="77"/>
      <c r="C796" s="88"/>
      <c r="D796" s="77"/>
      <c r="E796" s="89"/>
      <c r="F796" s="90"/>
      <c r="G796" s="78"/>
      <c r="H796" s="89"/>
      <c r="I796" s="88"/>
      <c r="J796" s="78"/>
      <c r="K796" s="89"/>
      <c r="L796" s="88"/>
      <c r="N796" s="89"/>
      <c r="P796" s="90"/>
      <c r="Q796" s="78"/>
      <c r="R796" s="89"/>
      <c r="S796" s="88"/>
      <c r="T796" s="78"/>
      <c r="U796" s="89"/>
      <c r="V796" s="88"/>
      <c r="W796" s="77"/>
      <c r="X796" s="89"/>
      <c r="AA796" s="229"/>
      <c r="AB796" s="229"/>
      <c r="AC796" s="229"/>
    </row>
    <row r="797" spans="2:29" s="79" customFormat="1" x14ac:dyDescent="0.25">
      <c r="B797" s="77"/>
      <c r="C797" s="88"/>
      <c r="D797" s="77"/>
      <c r="E797" s="89"/>
      <c r="F797" s="90"/>
      <c r="G797" s="78"/>
      <c r="H797" s="89"/>
      <c r="I797" s="88"/>
      <c r="J797" s="78"/>
      <c r="K797" s="89"/>
      <c r="L797" s="88"/>
      <c r="N797" s="89"/>
      <c r="P797" s="90"/>
      <c r="Q797" s="78"/>
      <c r="R797" s="89"/>
      <c r="S797" s="88"/>
      <c r="T797" s="78"/>
      <c r="U797" s="89"/>
      <c r="V797" s="88"/>
      <c r="W797" s="77"/>
      <c r="X797" s="89"/>
      <c r="AA797" s="229"/>
      <c r="AB797" s="229"/>
      <c r="AC797" s="229"/>
    </row>
    <row r="798" spans="2:29" s="79" customFormat="1" x14ac:dyDescent="0.25">
      <c r="B798" s="77"/>
      <c r="C798" s="88"/>
      <c r="D798" s="77"/>
      <c r="E798" s="89"/>
      <c r="F798" s="90"/>
      <c r="G798" s="78"/>
      <c r="H798" s="89"/>
      <c r="I798" s="88"/>
      <c r="J798" s="78"/>
      <c r="K798" s="89"/>
      <c r="L798" s="88"/>
      <c r="N798" s="89"/>
      <c r="P798" s="90"/>
      <c r="Q798" s="78"/>
      <c r="R798" s="89"/>
      <c r="S798" s="88"/>
      <c r="T798" s="78"/>
      <c r="U798" s="89"/>
      <c r="V798" s="88"/>
      <c r="W798" s="77"/>
      <c r="X798" s="89"/>
      <c r="AA798" s="229"/>
      <c r="AB798" s="229"/>
      <c r="AC798" s="229"/>
    </row>
    <row r="799" spans="2:29" s="79" customFormat="1" x14ac:dyDescent="0.25">
      <c r="B799" s="77"/>
      <c r="C799" s="88"/>
      <c r="D799" s="77"/>
      <c r="E799" s="89"/>
      <c r="F799" s="90"/>
      <c r="G799" s="78"/>
      <c r="H799" s="89"/>
      <c r="I799" s="88"/>
      <c r="J799" s="78"/>
      <c r="K799" s="89"/>
      <c r="L799" s="88"/>
      <c r="N799" s="89"/>
      <c r="P799" s="90"/>
      <c r="Q799" s="78"/>
      <c r="R799" s="89"/>
      <c r="S799" s="88"/>
      <c r="T799" s="78"/>
      <c r="U799" s="89"/>
      <c r="V799" s="88"/>
      <c r="W799" s="77"/>
      <c r="X799" s="89"/>
      <c r="AA799" s="229"/>
      <c r="AB799" s="229"/>
      <c r="AC799" s="229"/>
    </row>
    <row r="800" spans="2:29" s="79" customFormat="1" x14ac:dyDescent="0.25">
      <c r="B800" s="77"/>
      <c r="C800" s="88"/>
      <c r="D800" s="77"/>
      <c r="E800" s="89"/>
      <c r="F800" s="90"/>
      <c r="G800" s="78"/>
      <c r="H800" s="89"/>
      <c r="I800" s="88"/>
      <c r="J800" s="78"/>
      <c r="K800" s="89"/>
      <c r="L800" s="88"/>
      <c r="N800" s="89"/>
      <c r="P800" s="90"/>
      <c r="Q800" s="78"/>
      <c r="R800" s="89"/>
      <c r="S800" s="88"/>
      <c r="T800" s="78"/>
      <c r="U800" s="89"/>
      <c r="V800" s="88"/>
      <c r="W800" s="77"/>
      <c r="X800" s="89"/>
      <c r="AA800" s="229"/>
      <c r="AB800" s="229"/>
      <c r="AC800" s="229"/>
    </row>
    <row r="801" spans="2:29" s="79" customFormat="1" x14ac:dyDescent="0.25">
      <c r="B801" s="77"/>
      <c r="C801" s="88"/>
      <c r="D801" s="77"/>
      <c r="E801" s="89"/>
      <c r="F801" s="90"/>
      <c r="G801" s="78"/>
      <c r="H801" s="89"/>
      <c r="I801" s="88"/>
      <c r="J801" s="78"/>
      <c r="K801" s="89"/>
      <c r="L801" s="88"/>
      <c r="N801" s="89"/>
      <c r="P801" s="90"/>
      <c r="Q801" s="78"/>
      <c r="R801" s="89"/>
      <c r="S801" s="88"/>
      <c r="T801" s="78"/>
      <c r="U801" s="89"/>
      <c r="V801" s="88"/>
      <c r="W801" s="77"/>
      <c r="X801" s="89"/>
      <c r="AA801" s="229"/>
      <c r="AB801" s="229"/>
      <c r="AC801" s="229"/>
    </row>
    <row r="802" spans="2:29" s="79" customFormat="1" x14ac:dyDescent="0.25">
      <c r="B802" s="77"/>
      <c r="C802" s="88"/>
      <c r="D802" s="77"/>
      <c r="E802" s="89"/>
      <c r="F802" s="90"/>
      <c r="G802" s="78"/>
      <c r="H802" s="89"/>
      <c r="I802" s="88"/>
      <c r="J802" s="78"/>
      <c r="K802" s="89"/>
      <c r="L802" s="88"/>
      <c r="N802" s="89"/>
      <c r="P802" s="90"/>
      <c r="Q802" s="78"/>
      <c r="R802" s="89"/>
      <c r="S802" s="88"/>
      <c r="T802" s="78"/>
      <c r="U802" s="89"/>
      <c r="V802" s="88"/>
      <c r="W802" s="77"/>
      <c r="X802" s="89"/>
      <c r="AA802" s="229"/>
      <c r="AB802" s="229"/>
      <c r="AC802" s="229"/>
    </row>
    <row r="803" spans="2:29" s="79" customFormat="1" x14ac:dyDescent="0.25">
      <c r="B803" s="77"/>
      <c r="C803" s="88"/>
      <c r="D803" s="77"/>
      <c r="E803" s="89"/>
      <c r="F803" s="90"/>
      <c r="G803" s="78"/>
      <c r="H803" s="89"/>
      <c r="I803" s="88"/>
      <c r="J803" s="78"/>
      <c r="K803" s="89"/>
      <c r="L803" s="88"/>
      <c r="N803" s="89"/>
      <c r="P803" s="90"/>
      <c r="Q803" s="78"/>
      <c r="R803" s="89"/>
      <c r="S803" s="88"/>
      <c r="T803" s="78"/>
      <c r="U803" s="89"/>
      <c r="V803" s="88"/>
      <c r="W803" s="77"/>
      <c r="X803" s="89"/>
      <c r="AA803" s="229"/>
      <c r="AB803" s="229"/>
      <c r="AC803" s="229"/>
    </row>
    <row r="804" spans="2:29" s="79" customFormat="1" x14ac:dyDescent="0.25">
      <c r="B804" s="77"/>
      <c r="C804" s="88"/>
      <c r="D804" s="77"/>
      <c r="E804" s="89"/>
      <c r="F804" s="90"/>
      <c r="G804" s="78"/>
      <c r="H804" s="89"/>
      <c r="I804" s="88"/>
      <c r="J804" s="78"/>
      <c r="K804" s="89"/>
      <c r="L804" s="88"/>
      <c r="N804" s="89"/>
      <c r="P804" s="90"/>
      <c r="Q804" s="78"/>
      <c r="R804" s="89"/>
      <c r="S804" s="88"/>
      <c r="T804" s="78"/>
      <c r="U804" s="89"/>
      <c r="V804" s="88"/>
      <c r="W804" s="77"/>
      <c r="X804" s="89"/>
      <c r="AA804" s="229"/>
      <c r="AB804" s="229"/>
      <c r="AC804" s="229"/>
    </row>
    <row r="805" spans="2:29" s="79" customFormat="1" x14ac:dyDescent="0.25">
      <c r="B805" s="77"/>
      <c r="C805" s="88"/>
      <c r="D805" s="77"/>
      <c r="E805" s="89"/>
      <c r="F805" s="90"/>
      <c r="G805" s="78"/>
      <c r="H805" s="89"/>
      <c r="I805" s="88"/>
      <c r="J805" s="78"/>
      <c r="K805" s="89"/>
      <c r="L805" s="88"/>
      <c r="N805" s="89"/>
      <c r="P805" s="90"/>
      <c r="Q805" s="78"/>
      <c r="R805" s="89"/>
      <c r="S805" s="88"/>
      <c r="T805" s="78"/>
      <c r="U805" s="89"/>
      <c r="V805" s="88"/>
      <c r="W805" s="77"/>
      <c r="X805" s="89"/>
      <c r="AA805" s="229"/>
      <c r="AB805" s="229"/>
      <c r="AC805" s="229"/>
    </row>
    <row r="806" spans="2:29" s="79" customFormat="1" x14ac:dyDescent="0.25">
      <c r="B806" s="77"/>
      <c r="C806" s="88"/>
      <c r="D806" s="77"/>
      <c r="E806" s="89"/>
      <c r="F806" s="90"/>
      <c r="G806" s="78"/>
      <c r="H806" s="89"/>
      <c r="I806" s="88"/>
      <c r="J806" s="78"/>
      <c r="K806" s="89"/>
      <c r="L806" s="88"/>
      <c r="N806" s="89"/>
      <c r="P806" s="90"/>
      <c r="Q806" s="78"/>
      <c r="R806" s="89"/>
      <c r="S806" s="88"/>
      <c r="T806" s="78"/>
      <c r="U806" s="89"/>
      <c r="V806" s="88"/>
      <c r="W806" s="77"/>
      <c r="X806" s="89"/>
      <c r="AA806" s="229"/>
      <c r="AB806" s="229"/>
      <c r="AC806" s="229"/>
    </row>
    <row r="807" spans="2:29" s="79" customFormat="1" x14ac:dyDescent="0.25">
      <c r="B807" s="77"/>
      <c r="C807" s="88"/>
      <c r="D807" s="77"/>
      <c r="E807" s="89"/>
      <c r="F807" s="90"/>
      <c r="G807" s="78"/>
      <c r="H807" s="89"/>
      <c r="I807" s="88"/>
      <c r="J807" s="78"/>
      <c r="K807" s="89"/>
      <c r="L807" s="88"/>
      <c r="N807" s="89"/>
      <c r="P807" s="90"/>
      <c r="Q807" s="78"/>
      <c r="R807" s="89"/>
      <c r="S807" s="88"/>
      <c r="T807" s="78"/>
      <c r="U807" s="89"/>
      <c r="V807" s="88"/>
      <c r="W807" s="77"/>
      <c r="X807" s="89"/>
      <c r="AA807" s="229"/>
      <c r="AB807" s="229"/>
      <c r="AC807" s="229"/>
    </row>
    <row r="808" spans="2:29" s="79" customFormat="1" x14ac:dyDescent="0.25">
      <c r="B808" s="77"/>
      <c r="C808" s="88"/>
      <c r="D808" s="77"/>
      <c r="E808" s="89"/>
      <c r="F808" s="90"/>
      <c r="G808" s="78"/>
      <c r="H808" s="89"/>
      <c r="I808" s="88"/>
      <c r="J808" s="78"/>
      <c r="K808" s="89"/>
      <c r="L808" s="88"/>
      <c r="N808" s="89"/>
      <c r="P808" s="90"/>
      <c r="Q808" s="78"/>
      <c r="R808" s="89"/>
      <c r="S808" s="88"/>
      <c r="T808" s="78"/>
      <c r="U808" s="89"/>
      <c r="V808" s="88"/>
      <c r="W808" s="77"/>
      <c r="X808" s="89"/>
      <c r="AA808" s="229"/>
      <c r="AB808" s="229"/>
      <c r="AC808" s="229"/>
    </row>
    <row r="809" spans="2:29" s="79" customFormat="1" x14ac:dyDescent="0.25">
      <c r="B809" s="77"/>
      <c r="C809" s="88"/>
      <c r="D809" s="77"/>
      <c r="E809" s="89"/>
      <c r="F809" s="90"/>
      <c r="G809" s="78"/>
      <c r="H809" s="89"/>
      <c r="I809" s="88"/>
      <c r="J809" s="78"/>
      <c r="K809" s="89"/>
      <c r="L809" s="88"/>
      <c r="N809" s="89"/>
      <c r="P809" s="90"/>
      <c r="Q809" s="78"/>
      <c r="R809" s="89"/>
      <c r="S809" s="88"/>
      <c r="T809" s="78"/>
      <c r="U809" s="89"/>
      <c r="V809" s="88"/>
      <c r="W809" s="77"/>
      <c r="X809" s="89"/>
      <c r="AA809" s="229"/>
      <c r="AB809" s="229"/>
      <c r="AC809" s="229"/>
    </row>
    <row r="810" spans="2:29" s="79" customFormat="1" x14ac:dyDescent="0.25">
      <c r="B810" s="77"/>
      <c r="C810" s="88"/>
      <c r="D810" s="77"/>
      <c r="E810" s="89"/>
      <c r="F810" s="90"/>
      <c r="G810" s="78"/>
      <c r="H810" s="89"/>
      <c r="I810" s="88"/>
      <c r="J810" s="78"/>
      <c r="K810" s="89"/>
      <c r="L810" s="88"/>
      <c r="N810" s="89"/>
      <c r="P810" s="90"/>
      <c r="Q810" s="78"/>
      <c r="R810" s="89"/>
      <c r="S810" s="88"/>
      <c r="T810" s="78"/>
      <c r="U810" s="89"/>
      <c r="V810" s="88"/>
      <c r="W810" s="77"/>
      <c r="X810" s="89"/>
      <c r="AA810" s="229"/>
      <c r="AB810" s="229"/>
      <c r="AC810" s="229"/>
    </row>
    <row r="811" spans="2:29" s="79" customFormat="1" x14ac:dyDescent="0.25">
      <c r="B811" s="77"/>
      <c r="C811" s="88"/>
      <c r="D811" s="77"/>
      <c r="E811" s="89"/>
      <c r="F811" s="90"/>
      <c r="G811" s="78"/>
      <c r="H811" s="89"/>
      <c r="I811" s="88"/>
      <c r="J811" s="78"/>
      <c r="K811" s="89"/>
      <c r="L811" s="88"/>
      <c r="N811" s="89"/>
      <c r="P811" s="90"/>
      <c r="Q811" s="78"/>
      <c r="R811" s="89"/>
      <c r="S811" s="88"/>
      <c r="T811" s="78"/>
      <c r="U811" s="89"/>
      <c r="V811" s="88"/>
      <c r="W811" s="77"/>
      <c r="X811" s="89"/>
      <c r="AA811" s="229"/>
      <c r="AB811" s="229"/>
      <c r="AC811" s="229"/>
    </row>
    <row r="812" spans="2:29" s="79" customFormat="1" x14ac:dyDescent="0.25">
      <c r="B812" s="77"/>
      <c r="C812" s="88"/>
      <c r="D812" s="77"/>
      <c r="E812" s="89"/>
      <c r="F812" s="90"/>
      <c r="G812" s="78"/>
      <c r="H812" s="89"/>
      <c r="I812" s="88"/>
      <c r="J812" s="78"/>
      <c r="K812" s="89"/>
      <c r="L812" s="88"/>
      <c r="N812" s="89"/>
      <c r="P812" s="90"/>
      <c r="Q812" s="78"/>
      <c r="R812" s="89"/>
      <c r="S812" s="88"/>
      <c r="T812" s="78"/>
      <c r="U812" s="89"/>
      <c r="V812" s="88"/>
      <c r="W812" s="77"/>
      <c r="X812" s="89"/>
      <c r="AA812" s="229"/>
      <c r="AB812" s="229"/>
      <c r="AC812" s="229"/>
    </row>
    <row r="813" spans="2:29" s="79" customFormat="1" x14ac:dyDescent="0.25">
      <c r="B813" s="77"/>
      <c r="C813" s="88"/>
      <c r="D813" s="77"/>
      <c r="E813" s="89"/>
      <c r="F813" s="90"/>
      <c r="G813" s="78"/>
      <c r="H813" s="89"/>
      <c r="I813" s="88"/>
      <c r="J813" s="78"/>
      <c r="K813" s="89"/>
      <c r="L813" s="88"/>
      <c r="N813" s="89"/>
      <c r="P813" s="90"/>
      <c r="Q813" s="78"/>
      <c r="R813" s="89"/>
      <c r="S813" s="88"/>
      <c r="T813" s="78"/>
      <c r="U813" s="89"/>
      <c r="V813" s="88"/>
      <c r="W813" s="77"/>
      <c r="X813" s="89"/>
      <c r="AA813" s="229"/>
      <c r="AB813" s="229"/>
      <c r="AC813" s="229"/>
    </row>
    <row r="814" spans="2:29" s="79" customFormat="1" x14ac:dyDescent="0.25">
      <c r="B814" s="77"/>
      <c r="C814" s="88"/>
      <c r="D814" s="77"/>
      <c r="E814" s="89"/>
      <c r="F814" s="90"/>
      <c r="G814" s="78"/>
      <c r="H814" s="89"/>
      <c r="I814" s="88"/>
      <c r="J814" s="78"/>
      <c r="K814" s="89"/>
      <c r="L814" s="88"/>
      <c r="N814" s="89"/>
      <c r="P814" s="90"/>
      <c r="Q814" s="78"/>
      <c r="R814" s="89"/>
      <c r="S814" s="88"/>
      <c r="T814" s="78"/>
      <c r="U814" s="89"/>
      <c r="V814" s="88"/>
      <c r="W814" s="77"/>
      <c r="X814" s="89"/>
      <c r="AA814" s="229"/>
      <c r="AB814" s="229"/>
      <c r="AC814" s="229"/>
    </row>
    <row r="815" spans="2:29" s="79" customFormat="1" x14ac:dyDescent="0.25">
      <c r="B815" s="77"/>
      <c r="C815" s="88"/>
      <c r="D815" s="77"/>
      <c r="E815" s="89"/>
      <c r="F815" s="90"/>
      <c r="G815" s="78"/>
      <c r="H815" s="89"/>
      <c r="I815" s="88"/>
      <c r="J815" s="78"/>
      <c r="K815" s="89"/>
      <c r="L815" s="88"/>
      <c r="N815" s="89"/>
      <c r="P815" s="90"/>
      <c r="Q815" s="78"/>
      <c r="R815" s="89"/>
      <c r="S815" s="88"/>
      <c r="T815" s="78"/>
      <c r="U815" s="89"/>
      <c r="V815" s="88"/>
      <c r="W815" s="77"/>
      <c r="X815" s="89"/>
      <c r="AA815" s="229"/>
      <c r="AB815" s="229"/>
      <c r="AC815" s="229"/>
    </row>
    <row r="816" spans="2:29" s="79" customFormat="1" x14ac:dyDescent="0.25">
      <c r="B816" s="77"/>
      <c r="C816" s="88"/>
      <c r="D816" s="77"/>
      <c r="E816" s="89"/>
      <c r="F816" s="90"/>
      <c r="G816" s="78"/>
      <c r="H816" s="89"/>
      <c r="I816" s="88"/>
      <c r="J816" s="78"/>
      <c r="K816" s="89"/>
      <c r="L816" s="88"/>
      <c r="N816" s="89"/>
      <c r="P816" s="90"/>
      <c r="Q816" s="78"/>
      <c r="R816" s="89"/>
      <c r="S816" s="88"/>
      <c r="T816" s="78"/>
      <c r="U816" s="89"/>
      <c r="V816" s="88"/>
      <c r="W816" s="77"/>
      <c r="X816" s="89"/>
      <c r="AA816" s="229"/>
      <c r="AB816" s="229"/>
      <c r="AC816" s="229"/>
    </row>
    <row r="817" spans="2:29" s="79" customFormat="1" x14ac:dyDescent="0.25">
      <c r="B817" s="77"/>
      <c r="C817" s="88"/>
      <c r="D817" s="77"/>
      <c r="E817" s="89"/>
      <c r="F817" s="90"/>
      <c r="G817" s="78"/>
      <c r="H817" s="89"/>
      <c r="I817" s="88"/>
      <c r="J817" s="78"/>
      <c r="K817" s="89"/>
      <c r="L817" s="88"/>
      <c r="N817" s="89"/>
      <c r="P817" s="90"/>
      <c r="Q817" s="78"/>
      <c r="R817" s="89"/>
      <c r="S817" s="88"/>
      <c r="T817" s="78"/>
      <c r="U817" s="89"/>
      <c r="V817" s="88"/>
      <c r="W817" s="77"/>
      <c r="X817" s="89"/>
      <c r="AA817" s="229"/>
      <c r="AB817" s="229"/>
      <c r="AC817" s="229"/>
    </row>
    <row r="818" spans="2:29" s="79" customFormat="1" x14ac:dyDescent="0.25">
      <c r="B818" s="77"/>
      <c r="C818" s="88"/>
      <c r="D818" s="77"/>
      <c r="E818" s="89"/>
      <c r="F818" s="90"/>
      <c r="G818" s="78"/>
      <c r="H818" s="89"/>
      <c r="I818" s="88"/>
      <c r="J818" s="78"/>
      <c r="K818" s="89"/>
      <c r="L818" s="88"/>
      <c r="N818" s="89"/>
      <c r="P818" s="90"/>
      <c r="Q818" s="78"/>
      <c r="R818" s="89"/>
      <c r="S818" s="88"/>
      <c r="T818" s="78"/>
      <c r="U818" s="89"/>
      <c r="V818" s="88"/>
      <c r="W818" s="77"/>
      <c r="X818" s="89"/>
      <c r="AA818" s="229"/>
      <c r="AB818" s="229"/>
      <c r="AC818" s="229"/>
    </row>
    <row r="819" spans="2:29" s="79" customFormat="1" x14ac:dyDescent="0.25">
      <c r="B819" s="77"/>
      <c r="C819" s="88"/>
      <c r="D819" s="77"/>
      <c r="E819" s="89"/>
      <c r="F819" s="90"/>
      <c r="G819" s="78"/>
      <c r="H819" s="89"/>
      <c r="I819" s="88"/>
      <c r="J819" s="78"/>
      <c r="K819" s="89"/>
      <c r="L819" s="88"/>
      <c r="N819" s="89"/>
      <c r="P819" s="90"/>
      <c r="Q819" s="78"/>
      <c r="R819" s="89"/>
      <c r="S819" s="88"/>
      <c r="T819" s="78"/>
      <c r="U819" s="89"/>
      <c r="V819" s="88"/>
      <c r="W819" s="77"/>
      <c r="X819" s="89"/>
      <c r="AA819" s="229"/>
      <c r="AB819" s="229"/>
      <c r="AC819" s="229"/>
    </row>
    <row r="820" spans="2:29" s="79" customFormat="1" x14ac:dyDescent="0.25">
      <c r="B820" s="77"/>
      <c r="C820" s="88"/>
      <c r="D820" s="77"/>
      <c r="E820" s="89"/>
      <c r="F820" s="90"/>
      <c r="G820" s="78"/>
      <c r="H820" s="89"/>
      <c r="I820" s="88"/>
      <c r="J820" s="78"/>
      <c r="K820" s="89"/>
      <c r="L820" s="88"/>
      <c r="N820" s="89"/>
      <c r="P820" s="90"/>
      <c r="Q820" s="78"/>
      <c r="R820" s="89"/>
      <c r="S820" s="88"/>
      <c r="T820" s="78"/>
      <c r="U820" s="89"/>
      <c r="V820" s="88"/>
      <c r="W820" s="77"/>
      <c r="X820" s="89"/>
      <c r="AA820" s="229"/>
      <c r="AB820" s="229"/>
      <c r="AC820" s="229"/>
    </row>
    <row r="821" spans="2:29" s="79" customFormat="1" x14ac:dyDescent="0.25">
      <c r="B821" s="77"/>
      <c r="C821" s="88"/>
      <c r="D821" s="77"/>
      <c r="E821" s="89"/>
      <c r="F821" s="90"/>
      <c r="G821" s="78"/>
      <c r="H821" s="89"/>
      <c r="I821" s="88"/>
      <c r="J821" s="78"/>
      <c r="K821" s="89"/>
      <c r="L821" s="88"/>
      <c r="N821" s="89"/>
      <c r="P821" s="90"/>
      <c r="Q821" s="78"/>
      <c r="R821" s="89"/>
      <c r="S821" s="88"/>
      <c r="T821" s="78"/>
      <c r="U821" s="89"/>
      <c r="V821" s="88"/>
      <c r="W821" s="77"/>
      <c r="X821" s="89"/>
      <c r="AA821" s="229"/>
      <c r="AB821" s="229"/>
      <c r="AC821" s="229"/>
    </row>
    <row r="822" spans="2:29" s="79" customFormat="1" x14ac:dyDescent="0.25">
      <c r="B822" s="77"/>
      <c r="C822" s="88"/>
      <c r="D822" s="77"/>
      <c r="E822" s="89"/>
      <c r="F822" s="90"/>
      <c r="G822" s="78"/>
      <c r="H822" s="89"/>
      <c r="I822" s="88"/>
      <c r="J822" s="78"/>
      <c r="K822" s="89"/>
      <c r="L822" s="88"/>
      <c r="N822" s="89"/>
      <c r="P822" s="90"/>
      <c r="Q822" s="78"/>
      <c r="R822" s="89"/>
      <c r="S822" s="88"/>
      <c r="T822" s="78"/>
      <c r="U822" s="89"/>
      <c r="V822" s="88"/>
      <c r="W822" s="77"/>
      <c r="X822" s="89"/>
      <c r="AA822" s="229"/>
      <c r="AB822" s="229"/>
      <c r="AC822" s="229"/>
    </row>
    <row r="823" spans="2:29" s="79" customFormat="1" x14ac:dyDescent="0.25">
      <c r="B823" s="77"/>
      <c r="C823" s="88"/>
      <c r="D823" s="77"/>
      <c r="E823" s="89"/>
      <c r="F823" s="90"/>
      <c r="G823" s="78"/>
      <c r="H823" s="89"/>
      <c r="I823" s="88"/>
      <c r="J823" s="78"/>
      <c r="K823" s="89"/>
      <c r="L823" s="88"/>
      <c r="N823" s="89"/>
      <c r="P823" s="90"/>
      <c r="Q823" s="78"/>
      <c r="R823" s="89"/>
      <c r="S823" s="88"/>
      <c r="T823" s="78"/>
      <c r="U823" s="89"/>
      <c r="V823" s="88"/>
      <c r="W823" s="77"/>
      <c r="X823" s="89"/>
      <c r="AA823" s="229"/>
      <c r="AB823" s="229"/>
      <c r="AC823" s="229"/>
    </row>
    <row r="824" spans="2:29" s="79" customFormat="1" x14ac:dyDescent="0.25">
      <c r="B824" s="77"/>
      <c r="C824" s="88"/>
      <c r="D824" s="77"/>
      <c r="E824" s="89"/>
      <c r="F824" s="90"/>
      <c r="G824" s="78"/>
      <c r="H824" s="89"/>
      <c r="I824" s="88"/>
      <c r="J824" s="78"/>
      <c r="K824" s="89"/>
      <c r="L824" s="88"/>
      <c r="N824" s="89"/>
      <c r="P824" s="90"/>
      <c r="Q824" s="78"/>
      <c r="R824" s="89"/>
      <c r="S824" s="88"/>
      <c r="T824" s="78"/>
      <c r="U824" s="89"/>
      <c r="V824" s="88"/>
      <c r="W824" s="77"/>
      <c r="X824" s="89"/>
      <c r="AA824" s="229"/>
      <c r="AB824" s="229"/>
      <c r="AC824" s="229"/>
    </row>
    <row r="825" spans="2:29" s="79" customFormat="1" x14ac:dyDescent="0.25">
      <c r="B825" s="77"/>
      <c r="C825" s="88"/>
      <c r="D825" s="77"/>
      <c r="E825" s="89"/>
      <c r="F825" s="90"/>
      <c r="G825" s="78"/>
      <c r="H825" s="89"/>
      <c r="I825" s="88"/>
      <c r="J825" s="78"/>
      <c r="K825" s="89"/>
      <c r="L825" s="88"/>
      <c r="N825" s="89"/>
      <c r="P825" s="90"/>
      <c r="Q825" s="78"/>
      <c r="R825" s="89"/>
      <c r="S825" s="88"/>
      <c r="T825" s="78"/>
      <c r="U825" s="89"/>
      <c r="V825" s="88"/>
      <c r="W825" s="77"/>
      <c r="X825" s="89"/>
      <c r="AA825" s="229"/>
      <c r="AB825" s="229"/>
      <c r="AC825" s="229"/>
    </row>
    <row r="826" spans="2:29" s="79" customFormat="1" x14ac:dyDescent="0.25">
      <c r="B826" s="77"/>
      <c r="C826" s="88"/>
      <c r="D826" s="77"/>
      <c r="E826" s="89"/>
      <c r="F826" s="90"/>
      <c r="G826" s="78"/>
      <c r="H826" s="89"/>
      <c r="I826" s="88"/>
      <c r="J826" s="78"/>
      <c r="K826" s="89"/>
      <c r="L826" s="88"/>
      <c r="N826" s="89"/>
      <c r="P826" s="90"/>
      <c r="Q826" s="78"/>
      <c r="R826" s="89"/>
      <c r="S826" s="88"/>
      <c r="T826" s="78"/>
      <c r="U826" s="89"/>
      <c r="V826" s="88"/>
      <c r="W826" s="77"/>
      <c r="X826" s="89"/>
      <c r="AA826" s="229"/>
      <c r="AB826" s="229"/>
      <c r="AC826" s="229"/>
    </row>
    <row r="827" spans="2:29" s="79" customFormat="1" x14ac:dyDescent="0.25">
      <c r="B827" s="77"/>
      <c r="C827" s="88"/>
      <c r="D827" s="77"/>
      <c r="E827" s="89"/>
      <c r="F827" s="90"/>
      <c r="G827" s="78"/>
      <c r="H827" s="89"/>
      <c r="I827" s="88"/>
      <c r="J827" s="78"/>
      <c r="K827" s="89"/>
      <c r="L827" s="88"/>
      <c r="N827" s="89"/>
      <c r="P827" s="90"/>
      <c r="Q827" s="78"/>
      <c r="R827" s="89"/>
      <c r="S827" s="88"/>
      <c r="T827" s="78"/>
      <c r="U827" s="89"/>
      <c r="V827" s="88"/>
      <c r="W827" s="77"/>
      <c r="X827" s="89"/>
      <c r="AA827" s="229"/>
      <c r="AB827" s="229"/>
      <c r="AC827" s="229"/>
    </row>
    <row r="828" spans="2:29" s="79" customFormat="1" x14ac:dyDescent="0.25">
      <c r="B828" s="77"/>
      <c r="C828" s="88"/>
      <c r="D828" s="77"/>
      <c r="E828" s="89"/>
      <c r="F828" s="90"/>
      <c r="G828" s="78"/>
      <c r="H828" s="89"/>
      <c r="I828" s="88"/>
      <c r="J828" s="78"/>
      <c r="K828" s="89"/>
      <c r="L828" s="88"/>
      <c r="N828" s="89"/>
      <c r="P828" s="90"/>
      <c r="Q828" s="78"/>
      <c r="R828" s="89"/>
      <c r="S828" s="88"/>
      <c r="T828" s="78"/>
      <c r="U828" s="89"/>
      <c r="V828" s="88"/>
      <c r="W828" s="77"/>
      <c r="X828" s="89"/>
      <c r="AA828" s="229"/>
      <c r="AB828" s="229"/>
      <c r="AC828" s="229"/>
    </row>
    <row r="829" spans="2:29" s="79" customFormat="1" x14ac:dyDescent="0.25">
      <c r="B829" s="77"/>
      <c r="C829" s="88"/>
      <c r="D829" s="77"/>
      <c r="E829" s="89"/>
      <c r="F829" s="90"/>
      <c r="G829" s="78"/>
      <c r="H829" s="89"/>
      <c r="I829" s="88"/>
      <c r="J829" s="78"/>
      <c r="K829" s="89"/>
      <c r="L829" s="88"/>
      <c r="N829" s="89"/>
      <c r="P829" s="90"/>
      <c r="Q829" s="78"/>
      <c r="R829" s="89"/>
      <c r="S829" s="88"/>
      <c r="T829" s="78"/>
      <c r="U829" s="89"/>
      <c r="V829" s="88"/>
      <c r="W829" s="77"/>
      <c r="X829" s="89"/>
      <c r="AA829" s="229"/>
      <c r="AB829" s="229"/>
      <c r="AC829" s="229"/>
    </row>
    <row r="830" spans="2:29" s="79" customFormat="1" x14ac:dyDescent="0.25">
      <c r="B830" s="77"/>
      <c r="C830" s="88"/>
      <c r="D830" s="77"/>
      <c r="E830" s="89"/>
      <c r="F830" s="90"/>
      <c r="G830" s="78"/>
      <c r="H830" s="89"/>
      <c r="I830" s="88"/>
      <c r="J830" s="78"/>
      <c r="K830" s="89"/>
      <c r="L830" s="88"/>
      <c r="N830" s="89"/>
      <c r="P830" s="90"/>
      <c r="Q830" s="78"/>
      <c r="R830" s="89"/>
      <c r="S830" s="88"/>
      <c r="T830" s="78"/>
      <c r="U830" s="89"/>
      <c r="V830" s="88"/>
      <c r="W830" s="77"/>
      <c r="X830" s="89"/>
      <c r="AA830" s="229"/>
      <c r="AB830" s="229"/>
      <c r="AC830" s="229"/>
    </row>
    <row r="831" spans="2:29" s="79" customFormat="1" x14ac:dyDescent="0.25">
      <c r="B831" s="77"/>
      <c r="C831" s="88"/>
      <c r="D831" s="77"/>
      <c r="E831" s="89"/>
      <c r="F831" s="90"/>
      <c r="G831" s="78"/>
      <c r="H831" s="89"/>
      <c r="I831" s="88"/>
      <c r="J831" s="78"/>
      <c r="K831" s="89"/>
      <c r="L831" s="88"/>
      <c r="N831" s="89"/>
      <c r="P831" s="90"/>
      <c r="Q831" s="78"/>
      <c r="R831" s="89"/>
      <c r="S831" s="88"/>
      <c r="T831" s="78"/>
      <c r="U831" s="89"/>
      <c r="V831" s="88"/>
      <c r="W831" s="77"/>
      <c r="X831" s="89"/>
      <c r="AA831" s="229"/>
      <c r="AB831" s="229"/>
      <c r="AC831" s="229"/>
    </row>
    <row r="832" spans="2:29" s="79" customFormat="1" x14ac:dyDescent="0.25">
      <c r="B832" s="77"/>
      <c r="C832" s="88"/>
      <c r="D832" s="77"/>
      <c r="E832" s="89"/>
      <c r="F832" s="90"/>
      <c r="G832" s="78"/>
      <c r="H832" s="89"/>
      <c r="I832" s="88"/>
      <c r="J832" s="78"/>
      <c r="K832" s="89"/>
      <c r="L832" s="88"/>
      <c r="N832" s="89"/>
      <c r="P832" s="90"/>
      <c r="Q832" s="78"/>
      <c r="R832" s="89"/>
      <c r="S832" s="88"/>
      <c r="T832" s="78"/>
      <c r="U832" s="89"/>
      <c r="V832" s="88"/>
      <c r="W832" s="77"/>
      <c r="X832" s="89"/>
      <c r="AA832" s="229"/>
      <c r="AB832" s="229"/>
      <c r="AC832" s="229"/>
    </row>
    <row r="833" spans="2:29" s="79" customFormat="1" x14ac:dyDescent="0.25">
      <c r="B833" s="77"/>
      <c r="C833" s="88"/>
      <c r="D833" s="77"/>
      <c r="E833" s="89"/>
      <c r="F833" s="90"/>
      <c r="G833" s="78"/>
      <c r="H833" s="89"/>
      <c r="I833" s="88"/>
      <c r="J833" s="78"/>
      <c r="K833" s="89"/>
      <c r="L833" s="88"/>
      <c r="N833" s="89"/>
      <c r="P833" s="90"/>
      <c r="Q833" s="78"/>
      <c r="R833" s="89"/>
      <c r="S833" s="88"/>
      <c r="T833" s="78"/>
      <c r="U833" s="89"/>
      <c r="V833" s="88"/>
      <c r="W833" s="77"/>
      <c r="X833" s="89"/>
      <c r="AA833" s="229"/>
      <c r="AB833" s="229"/>
      <c r="AC833" s="229"/>
    </row>
    <row r="834" spans="2:29" s="79" customFormat="1" x14ac:dyDescent="0.25">
      <c r="B834" s="77"/>
      <c r="C834" s="88"/>
      <c r="D834" s="77"/>
      <c r="E834" s="89"/>
      <c r="F834" s="90"/>
      <c r="G834" s="78"/>
      <c r="H834" s="89"/>
      <c r="I834" s="88"/>
      <c r="J834" s="78"/>
      <c r="K834" s="89"/>
      <c r="L834" s="88"/>
      <c r="N834" s="89"/>
      <c r="P834" s="90"/>
      <c r="Q834" s="78"/>
      <c r="R834" s="89"/>
      <c r="S834" s="88"/>
      <c r="T834" s="78"/>
      <c r="U834" s="89"/>
      <c r="V834" s="88"/>
      <c r="W834" s="77"/>
      <c r="X834" s="89"/>
      <c r="AA834" s="229"/>
      <c r="AB834" s="229"/>
      <c r="AC834" s="229"/>
    </row>
    <row r="835" spans="2:29" s="79" customFormat="1" x14ac:dyDescent="0.25">
      <c r="B835" s="77"/>
      <c r="C835" s="88"/>
      <c r="D835" s="77"/>
      <c r="E835" s="89"/>
      <c r="F835" s="90"/>
      <c r="G835" s="78"/>
      <c r="H835" s="89"/>
      <c r="I835" s="88"/>
      <c r="J835" s="78"/>
      <c r="K835" s="89"/>
      <c r="L835" s="88"/>
      <c r="N835" s="89"/>
      <c r="P835" s="90"/>
      <c r="Q835" s="78"/>
      <c r="R835" s="89"/>
      <c r="S835" s="88"/>
      <c r="T835" s="78"/>
      <c r="U835" s="89"/>
      <c r="V835" s="88"/>
      <c r="W835" s="77"/>
      <c r="X835" s="89"/>
      <c r="AA835" s="229"/>
      <c r="AB835" s="229"/>
      <c r="AC835" s="229"/>
    </row>
    <row r="836" spans="2:29" s="79" customFormat="1" x14ac:dyDescent="0.25">
      <c r="B836" s="77"/>
      <c r="C836" s="88"/>
      <c r="D836" s="77"/>
      <c r="E836" s="89"/>
      <c r="F836" s="90"/>
      <c r="G836" s="78"/>
      <c r="H836" s="89"/>
      <c r="I836" s="88"/>
      <c r="J836" s="78"/>
      <c r="K836" s="89"/>
      <c r="L836" s="88"/>
      <c r="N836" s="89"/>
      <c r="P836" s="90"/>
      <c r="Q836" s="78"/>
      <c r="R836" s="89"/>
      <c r="S836" s="88"/>
      <c r="T836" s="78"/>
      <c r="U836" s="89"/>
      <c r="V836" s="88"/>
      <c r="W836" s="77"/>
      <c r="X836" s="89"/>
      <c r="AA836" s="229"/>
      <c r="AB836" s="229"/>
      <c r="AC836" s="229"/>
    </row>
    <row r="837" spans="2:29" s="79" customFormat="1" x14ac:dyDescent="0.25">
      <c r="B837" s="77"/>
      <c r="C837" s="88"/>
      <c r="D837" s="77"/>
      <c r="E837" s="89"/>
      <c r="F837" s="90"/>
      <c r="G837" s="78"/>
      <c r="H837" s="89"/>
      <c r="I837" s="88"/>
      <c r="J837" s="78"/>
      <c r="K837" s="89"/>
      <c r="L837" s="88"/>
      <c r="N837" s="89"/>
      <c r="P837" s="90"/>
      <c r="Q837" s="78"/>
      <c r="R837" s="89"/>
      <c r="S837" s="88"/>
      <c r="T837" s="78"/>
      <c r="U837" s="89"/>
      <c r="V837" s="88"/>
      <c r="W837" s="77"/>
      <c r="X837" s="89"/>
      <c r="AA837" s="229"/>
      <c r="AB837" s="229"/>
      <c r="AC837" s="229"/>
    </row>
    <row r="838" spans="2:29" s="79" customFormat="1" x14ac:dyDescent="0.25">
      <c r="B838" s="77"/>
      <c r="C838" s="88"/>
      <c r="D838" s="77"/>
      <c r="E838" s="89"/>
      <c r="F838" s="90"/>
      <c r="G838" s="78"/>
      <c r="H838" s="89"/>
      <c r="I838" s="88"/>
      <c r="J838" s="78"/>
      <c r="K838" s="89"/>
      <c r="L838" s="88"/>
      <c r="N838" s="89"/>
      <c r="P838" s="90"/>
      <c r="Q838" s="78"/>
      <c r="R838" s="89"/>
      <c r="S838" s="88"/>
      <c r="T838" s="78"/>
      <c r="U838" s="89"/>
      <c r="V838" s="88"/>
      <c r="W838" s="77"/>
      <c r="X838" s="89"/>
      <c r="AA838" s="229"/>
      <c r="AB838" s="229"/>
      <c r="AC838" s="229"/>
    </row>
    <row r="839" spans="2:29" s="79" customFormat="1" x14ac:dyDescent="0.25">
      <c r="B839" s="77"/>
      <c r="C839" s="88"/>
      <c r="D839" s="77"/>
      <c r="E839" s="89"/>
      <c r="F839" s="90"/>
      <c r="G839" s="78"/>
      <c r="H839" s="89"/>
      <c r="I839" s="88"/>
      <c r="J839" s="78"/>
      <c r="K839" s="89"/>
      <c r="L839" s="88"/>
      <c r="N839" s="89"/>
      <c r="P839" s="90"/>
      <c r="Q839" s="78"/>
      <c r="R839" s="89"/>
      <c r="S839" s="88"/>
      <c r="T839" s="78"/>
      <c r="U839" s="89"/>
      <c r="V839" s="88"/>
      <c r="W839" s="77"/>
      <c r="X839" s="89"/>
      <c r="AA839" s="229"/>
      <c r="AB839" s="229"/>
      <c r="AC839" s="229"/>
    </row>
    <row r="840" spans="2:29" s="79" customFormat="1" x14ac:dyDescent="0.25">
      <c r="B840" s="77"/>
      <c r="C840" s="88"/>
      <c r="D840" s="77"/>
      <c r="E840" s="89"/>
      <c r="F840" s="90"/>
      <c r="G840" s="78"/>
      <c r="H840" s="89"/>
      <c r="I840" s="88"/>
      <c r="J840" s="78"/>
      <c r="K840" s="89"/>
      <c r="L840" s="88"/>
      <c r="N840" s="89"/>
      <c r="P840" s="90"/>
      <c r="Q840" s="78"/>
      <c r="R840" s="89"/>
      <c r="S840" s="88"/>
      <c r="T840" s="78"/>
      <c r="U840" s="89"/>
      <c r="V840" s="88"/>
      <c r="W840" s="77"/>
      <c r="X840" s="89"/>
      <c r="AA840" s="229"/>
      <c r="AB840" s="229"/>
      <c r="AC840" s="229"/>
    </row>
    <row r="841" spans="2:29" s="79" customFormat="1" x14ac:dyDescent="0.25">
      <c r="B841" s="77"/>
      <c r="C841" s="88"/>
      <c r="D841" s="77"/>
      <c r="E841" s="89"/>
      <c r="F841" s="90"/>
      <c r="G841" s="78"/>
      <c r="H841" s="89"/>
      <c r="I841" s="88"/>
      <c r="J841" s="78"/>
      <c r="K841" s="89"/>
      <c r="L841" s="88"/>
      <c r="N841" s="89"/>
      <c r="P841" s="90"/>
      <c r="Q841" s="78"/>
      <c r="R841" s="89"/>
      <c r="S841" s="88"/>
      <c r="T841" s="78"/>
      <c r="U841" s="89"/>
      <c r="V841" s="88"/>
      <c r="W841" s="77"/>
      <c r="X841" s="89"/>
      <c r="AA841" s="229"/>
      <c r="AB841" s="229"/>
      <c r="AC841" s="229"/>
    </row>
    <row r="842" spans="2:29" s="79" customFormat="1" x14ac:dyDescent="0.25">
      <c r="B842" s="77"/>
      <c r="C842" s="88"/>
      <c r="D842" s="77"/>
      <c r="E842" s="89"/>
      <c r="F842" s="90"/>
      <c r="G842" s="78"/>
      <c r="H842" s="89"/>
      <c r="I842" s="88"/>
      <c r="J842" s="78"/>
      <c r="K842" s="89"/>
      <c r="L842" s="88"/>
      <c r="N842" s="89"/>
      <c r="P842" s="90"/>
      <c r="Q842" s="78"/>
      <c r="R842" s="89"/>
      <c r="S842" s="88"/>
      <c r="T842" s="78"/>
      <c r="U842" s="89"/>
      <c r="V842" s="88"/>
      <c r="W842" s="77"/>
      <c r="X842" s="89"/>
      <c r="AA842" s="229"/>
      <c r="AB842" s="229"/>
      <c r="AC842" s="229"/>
    </row>
    <row r="843" spans="2:29" s="79" customFormat="1" x14ac:dyDescent="0.25">
      <c r="B843" s="77"/>
      <c r="C843" s="88"/>
      <c r="D843" s="77"/>
      <c r="E843" s="89"/>
      <c r="F843" s="90"/>
      <c r="G843" s="78"/>
      <c r="H843" s="89"/>
      <c r="I843" s="88"/>
      <c r="J843" s="78"/>
      <c r="K843" s="89"/>
      <c r="L843" s="88"/>
      <c r="N843" s="89"/>
      <c r="P843" s="90"/>
      <c r="Q843" s="78"/>
      <c r="R843" s="89"/>
      <c r="S843" s="88"/>
      <c r="T843" s="78"/>
      <c r="U843" s="89"/>
      <c r="V843" s="88"/>
      <c r="W843" s="77"/>
      <c r="X843" s="89"/>
      <c r="AA843" s="229"/>
      <c r="AB843" s="229"/>
      <c r="AC843" s="229"/>
    </row>
    <row r="844" spans="2:29" s="79" customFormat="1" x14ac:dyDescent="0.25">
      <c r="B844" s="77"/>
      <c r="C844" s="88"/>
      <c r="D844" s="77"/>
      <c r="E844" s="89"/>
      <c r="F844" s="90"/>
      <c r="G844" s="78"/>
      <c r="H844" s="89"/>
      <c r="I844" s="88"/>
      <c r="J844" s="78"/>
      <c r="K844" s="89"/>
      <c r="L844" s="88"/>
      <c r="N844" s="89"/>
      <c r="P844" s="90"/>
      <c r="Q844" s="78"/>
      <c r="R844" s="89"/>
      <c r="S844" s="88"/>
      <c r="T844" s="78"/>
      <c r="U844" s="89"/>
      <c r="V844" s="88"/>
      <c r="W844" s="77"/>
      <c r="X844" s="89"/>
      <c r="AA844" s="229"/>
      <c r="AB844" s="229"/>
      <c r="AC844" s="229"/>
    </row>
    <row r="845" spans="2:29" s="79" customFormat="1" x14ac:dyDescent="0.25">
      <c r="B845" s="77"/>
      <c r="C845" s="88"/>
      <c r="D845" s="77"/>
      <c r="E845" s="89"/>
      <c r="F845" s="90"/>
      <c r="G845" s="78"/>
      <c r="H845" s="89"/>
      <c r="I845" s="88"/>
      <c r="J845" s="78"/>
      <c r="K845" s="89"/>
      <c r="L845" s="88"/>
      <c r="N845" s="89"/>
      <c r="P845" s="90"/>
      <c r="Q845" s="78"/>
      <c r="R845" s="89"/>
      <c r="S845" s="88"/>
      <c r="T845" s="78"/>
      <c r="U845" s="89"/>
      <c r="V845" s="88"/>
      <c r="W845" s="77"/>
      <c r="X845" s="89"/>
      <c r="AA845" s="229"/>
      <c r="AB845" s="229"/>
      <c r="AC845" s="229"/>
    </row>
    <row r="846" spans="2:29" s="79" customFormat="1" x14ac:dyDescent="0.25">
      <c r="B846" s="77"/>
      <c r="C846" s="88"/>
      <c r="D846" s="77"/>
      <c r="E846" s="89"/>
      <c r="F846" s="90"/>
      <c r="G846" s="78"/>
      <c r="H846" s="89"/>
      <c r="I846" s="88"/>
      <c r="J846" s="78"/>
      <c r="K846" s="89"/>
      <c r="L846" s="88"/>
      <c r="N846" s="89"/>
      <c r="P846" s="90"/>
      <c r="Q846" s="78"/>
      <c r="R846" s="89"/>
      <c r="S846" s="88"/>
      <c r="T846" s="78"/>
      <c r="U846" s="89"/>
      <c r="V846" s="88"/>
      <c r="W846" s="77"/>
      <c r="X846" s="89"/>
      <c r="AA846" s="229"/>
      <c r="AB846" s="229"/>
      <c r="AC846" s="229"/>
    </row>
    <row r="847" spans="2:29" s="79" customFormat="1" x14ac:dyDescent="0.25">
      <c r="B847" s="77"/>
      <c r="C847" s="88"/>
      <c r="D847" s="77"/>
      <c r="E847" s="89"/>
      <c r="F847" s="90"/>
      <c r="G847" s="78"/>
      <c r="H847" s="89"/>
      <c r="I847" s="88"/>
      <c r="J847" s="78"/>
      <c r="K847" s="89"/>
      <c r="L847" s="88"/>
      <c r="N847" s="89"/>
      <c r="P847" s="90"/>
      <c r="Q847" s="78"/>
      <c r="R847" s="89"/>
      <c r="S847" s="88"/>
      <c r="T847" s="78"/>
      <c r="U847" s="89"/>
      <c r="V847" s="88"/>
      <c r="W847" s="77"/>
      <c r="X847" s="89"/>
      <c r="AA847" s="229"/>
      <c r="AB847" s="229"/>
      <c r="AC847" s="229"/>
    </row>
    <row r="848" spans="2:29" s="79" customFormat="1" x14ac:dyDescent="0.25">
      <c r="B848" s="77"/>
      <c r="C848" s="88"/>
      <c r="D848" s="77"/>
      <c r="E848" s="89"/>
      <c r="F848" s="90"/>
      <c r="G848" s="78"/>
      <c r="H848" s="89"/>
      <c r="I848" s="88"/>
      <c r="J848" s="78"/>
      <c r="K848" s="89"/>
      <c r="L848" s="88"/>
      <c r="N848" s="89"/>
      <c r="P848" s="90"/>
      <c r="Q848" s="78"/>
      <c r="R848" s="89"/>
      <c r="S848" s="88"/>
      <c r="T848" s="78"/>
      <c r="U848" s="89"/>
      <c r="V848" s="88"/>
      <c r="W848" s="77"/>
      <c r="X848" s="89"/>
      <c r="AA848" s="229"/>
      <c r="AB848" s="229"/>
      <c r="AC848" s="229"/>
    </row>
    <row r="849" spans="2:29" s="79" customFormat="1" x14ac:dyDescent="0.25">
      <c r="B849" s="77"/>
      <c r="C849" s="88"/>
      <c r="D849" s="77"/>
      <c r="E849" s="89"/>
      <c r="F849" s="90"/>
      <c r="G849" s="78"/>
      <c r="H849" s="89"/>
      <c r="I849" s="88"/>
      <c r="J849" s="78"/>
      <c r="K849" s="89"/>
      <c r="L849" s="88"/>
      <c r="N849" s="89"/>
      <c r="P849" s="90"/>
      <c r="Q849" s="78"/>
      <c r="R849" s="89"/>
      <c r="S849" s="88"/>
      <c r="T849" s="78"/>
      <c r="U849" s="89"/>
      <c r="V849" s="88"/>
      <c r="W849" s="77"/>
      <c r="X849" s="89"/>
      <c r="AA849" s="229"/>
      <c r="AB849" s="229"/>
      <c r="AC849" s="229"/>
    </row>
    <row r="850" spans="2:29" s="79" customFormat="1" x14ac:dyDescent="0.25">
      <c r="B850" s="77"/>
      <c r="C850" s="88"/>
      <c r="D850" s="77"/>
      <c r="E850" s="89"/>
      <c r="F850" s="90"/>
      <c r="G850" s="78"/>
      <c r="H850" s="89"/>
      <c r="I850" s="88"/>
      <c r="J850" s="78"/>
      <c r="K850" s="89"/>
      <c r="L850" s="88"/>
      <c r="N850" s="89"/>
      <c r="P850" s="90"/>
      <c r="Q850" s="78"/>
      <c r="R850" s="89"/>
      <c r="S850" s="88"/>
      <c r="T850" s="78"/>
      <c r="U850" s="89"/>
      <c r="V850" s="88"/>
      <c r="W850" s="77"/>
      <c r="X850" s="89"/>
      <c r="AA850" s="229"/>
      <c r="AB850" s="229"/>
      <c r="AC850" s="229"/>
    </row>
    <row r="851" spans="2:29" s="79" customFormat="1" x14ac:dyDescent="0.25">
      <c r="B851" s="77"/>
      <c r="C851" s="88"/>
      <c r="D851" s="77"/>
      <c r="E851" s="89"/>
      <c r="F851" s="90"/>
      <c r="G851" s="78"/>
      <c r="H851" s="89"/>
      <c r="I851" s="88"/>
      <c r="J851" s="78"/>
      <c r="K851" s="89"/>
      <c r="L851" s="88"/>
      <c r="N851" s="89"/>
      <c r="P851" s="90"/>
      <c r="Q851" s="78"/>
      <c r="R851" s="89"/>
      <c r="S851" s="88"/>
      <c r="T851" s="78"/>
      <c r="U851" s="89"/>
      <c r="V851" s="88"/>
      <c r="W851" s="77"/>
      <c r="X851" s="89"/>
      <c r="AA851" s="229"/>
      <c r="AB851" s="229"/>
      <c r="AC851" s="229"/>
    </row>
    <row r="852" spans="2:29" s="79" customFormat="1" x14ac:dyDescent="0.25">
      <c r="B852" s="77"/>
      <c r="C852" s="88"/>
      <c r="D852" s="77"/>
      <c r="E852" s="89"/>
      <c r="F852" s="90"/>
      <c r="G852" s="78"/>
      <c r="H852" s="89"/>
      <c r="I852" s="88"/>
      <c r="J852" s="78"/>
      <c r="K852" s="89"/>
      <c r="L852" s="88"/>
      <c r="N852" s="89"/>
      <c r="P852" s="90"/>
      <c r="Q852" s="78"/>
      <c r="R852" s="89"/>
      <c r="S852" s="88"/>
      <c r="T852" s="78"/>
      <c r="U852" s="89"/>
      <c r="V852" s="88"/>
      <c r="W852" s="77"/>
      <c r="X852" s="89"/>
      <c r="AA852" s="229"/>
      <c r="AB852" s="229"/>
      <c r="AC852" s="229"/>
    </row>
    <row r="853" spans="2:29" s="79" customFormat="1" x14ac:dyDescent="0.25">
      <c r="B853" s="77"/>
      <c r="C853" s="88"/>
      <c r="D853" s="77"/>
      <c r="E853" s="89"/>
      <c r="F853" s="90"/>
      <c r="G853" s="78"/>
      <c r="H853" s="89"/>
      <c r="I853" s="88"/>
      <c r="J853" s="78"/>
      <c r="K853" s="89"/>
      <c r="L853" s="88"/>
      <c r="N853" s="89"/>
      <c r="P853" s="90"/>
      <c r="Q853" s="78"/>
      <c r="R853" s="89"/>
      <c r="S853" s="88"/>
      <c r="T853" s="78"/>
      <c r="U853" s="89"/>
      <c r="V853" s="88"/>
      <c r="W853" s="77"/>
      <c r="X853" s="89"/>
      <c r="AA853" s="229"/>
      <c r="AB853" s="229"/>
      <c r="AC853" s="229"/>
    </row>
    <row r="854" spans="2:29" s="79" customFormat="1" x14ac:dyDescent="0.25">
      <c r="B854" s="77"/>
      <c r="C854" s="88"/>
      <c r="D854" s="77"/>
      <c r="E854" s="89"/>
      <c r="F854" s="90"/>
      <c r="G854" s="78"/>
      <c r="H854" s="89"/>
      <c r="I854" s="88"/>
      <c r="J854" s="78"/>
      <c r="K854" s="89"/>
      <c r="L854" s="88"/>
      <c r="N854" s="89"/>
      <c r="P854" s="90"/>
      <c r="Q854" s="78"/>
      <c r="R854" s="89"/>
      <c r="S854" s="88"/>
      <c r="T854" s="78"/>
      <c r="U854" s="89"/>
      <c r="V854" s="88"/>
      <c r="W854" s="77"/>
      <c r="X854" s="89"/>
      <c r="AA854" s="229"/>
      <c r="AB854" s="229"/>
      <c r="AC854" s="229"/>
    </row>
    <row r="855" spans="2:29" s="79" customFormat="1" x14ac:dyDescent="0.25">
      <c r="B855" s="77"/>
      <c r="C855" s="88"/>
      <c r="D855" s="77"/>
      <c r="E855" s="89"/>
      <c r="F855" s="90"/>
      <c r="G855" s="78"/>
      <c r="H855" s="89"/>
      <c r="I855" s="88"/>
      <c r="J855" s="78"/>
      <c r="K855" s="89"/>
      <c r="L855" s="88"/>
      <c r="N855" s="89"/>
      <c r="P855" s="90"/>
      <c r="Q855" s="78"/>
      <c r="R855" s="89"/>
      <c r="S855" s="88"/>
      <c r="T855" s="78"/>
      <c r="U855" s="89"/>
      <c r="V855" s="88"/>
      <c r="W855" s="77"/>
      <c r="X855" s="89"/>
      <c r="AA855" s="229"/>
      <c r="AB855" s="229"/>
      <c r="AC855" s="229"/>
    </row>
    <row r="856" spans="2:29" s="79" customFormat="1" x14ac:dyDescent="0.25">
      <c r="B856" s="77"/>
      <c r="C856" s="88"/>
      <c r="D856" s="77"/>
      <c r="E856" s="89"/>
      <c r="F856" s="90"/>
      <c r="G856" s="78"/>
      <c r="H856" s="89"/>
      <c r="I856" s="88"/>
      <c r="J856" s="78"/>
      <c r="K856" s="89"/>
      <c r="L856" s="88"/>
      <c r="N856" s="89"/>
      <c r="P856" s="90"/>
      <c r="Q856" s="78"/>
      <c r="R856" s="89"/>
      <c r="S856" s="88"/>
      <c r="T856" s="78"/>
      <c r="U856" s="89"/>
      <c r="V856" s="88"/>
      <c r="W856" s="77"/>
      <c r="X856" s="89"/>
      <c r="AA856" s="229"/>
      <c r="AB856" s="229"/>
      <c r="AC856" s="229"/>
    </row>
    <row r="857" spans="2:29" s="79" customFormat="1" x14ac:dyDescent="0.25">
      <c r="B857" s="77"/>
      <c r="C857" s="88"/>
      <c r="D857" s="77"/>
      <c r="E857" s="89"/>
      <c r="F857" s="90"/>
      <c r="G857" s="78"/>
      <c r="H857" s="89"/>
      <c r="I857" s="88"/>
      <c r="J857" s="78"/>
      <c r="K857" s="89"/>
      <c r="L857" s="88"/>
      <c r="N857" s="89"/>
      <c r="P857" s="90"/>
      <c r="Q857" s="78"/>
      <c r="R857" s="89"/>
      <c r="S857" s="88"/>
      <c r="T857" s="78"/>
      <c r="U857" s="89"/>
      <c r="V857" s="88"/>
      <c r="W857" s="77"/>
      <c r="X857" s="89"/>
      <c r="AA857" s="229"/>
      <c r="AB857" s="229"/>
      <c r="AC857" s="229"/>
    </row>
    <row r="858" spans="2:29" s="79" customFormat="1" x14ac:dyDescent="0.25">
      <c r="B858" s="77"/>
      <c r="C858" s="88"/>
      <c r="D858" s="77"/>
      <c r="E858" s="89"/>
      <c r="F858" s="90"/>
      <c r="G858" s="78"/>
      <c r="H858" s="89"/>
      <c r="I858" s="88"/>
      <c r="J858" s="78"/>
      <c r="K858" s="89"/>
      <c r="L858" s="88"/>
      <c r="N858" s="89"/>
      <c r="P858" s="90"/>
      <c r="Q858" s="78"/>
      <c r="R858" s="89"/>
      <c r="S858" s="88"/>
      <c r="T858" s="78"/>
      <c r="U858" s="89"/>
      <c r="V858" s="88"/>
      <c r="W858" s="77"/>
      <c r="X858" s="89"/>
      <c r="AA858" s="229"/>
      <c r="AB858" s="229"/>
      <c r="AC858" s="229"/>
    </row>
    <row r="859" spans="2:29" s="79" customFormat="1" x14ac:dyDescent="0.25">
      <c r="B859" s="77"/>
      <c r="C859" s="88"/>
      <c r="D859" s="77"/>
      <c r="E859" s="89"/>
      <c r="F859" s="90"/>
      <c r="G859" s="78"/>
      <c r="H859" s="89"/>
      <c r="I859" s="88"/>
      <c r="J859" s="78"/>
      <c r="K859" s="89"/>
      <c r="L859" s="88"/>
      <c r="N859" s="89"/>
      <c r="P859" s="90"/>
      <c r="Q859" s="78"/>
      <c r="R859" s="89"/>
      <c r="S859" s="88"/>
      <c r="T859" s="78"/>
      <c r="U859" s="89"/>
      <c r="V859" s="88"/>
      <c r="W859" s="77"/>
      <c r="X859" s="89"/>
      <c r="AA859" s="229"/>
      <c r="AB859" s="229"/>
      <c r="AC859" s="229"/>
    </row>
    <row r="860" spans="2:29" s="79" customFormat="1" x14ac:dyDescent="0.25">
      <c r="B860" s="77"/>
      <c r="C860" s="88"/>
      <c r="D860" s="77"/>
      <c r="E860" s="89"/>
      <c r="F860" s="90"/>
      <c r="G860" s="78"/>
      <c r="H860" s="89"/>
      <c r="I860" s="88"/>
      <c r="J860" s="78"/>
      <c r="K860" s="89"/>
      <c r="L860" s="88"/>
      <c r="N860" s="89"/>
      <c r="P860" s="90"/>
      <c r="Q860" s="78"/>
      <c r="R860" s="89"/>
      <c r="S860" s="88"/>
      <c r="T860" s="78"/>
      <c r="U860" s="89"/>
      <c r="V860" s="88"/>
      <c r="W860" s="77"/>
      <c r="X860" s="89"/>
      <c r="AA860" s="229"/>
      <c r="AB860" s="229"/>
      <c r="AC860" s="229"/>
    </row>
    <row r="861" spans="2:29" s="79" customFormat="1" x14ac:dyDescent="0.25">
      <c r="B861" s="77"/>
      <c r="C861" s="88"/>
      <c r="D861" s="77"/>
      <c r="E861" s="89"/>
      <c r="F861" s="90"/>
      <c r="G861" s="78"/>
      <c r="H861" s="89"/>
      <c r="I861" s="88"/>
      <c r="J861" s="78"/>
      <c r="K861" s="89"/>
      <c r="L861" s="88"/>
      <c r="N861" s="89"/>
      <c r="P861" s="90"/>
      <c r="Q861" s="78"/>
      <c r="R861" s="89"/>
      <c r="S861" s="88"/>
      <c r="T861" s="78"/>
      <c r="U861" s="89"/>
      <c r="V861" s="88"/>
      <c r="W861" s="77"/>
      <c r="X861" s="89"/>
      <c r="AA861" s="229"/>
      <c r="AB861" s="229"/>
      <c r="AC861" s="229"/>
    </row>
    <row r="862" spans="2:29" s="79" customFormat="1" x14ac:dyDescent="0.25">
      <c r="B862" s="77"/>
      <c r="C862" s="88"/>
      <c r="D862" s="77"/>
      <c r="E862" s="89"/>
      <c r="F862" s="90"/>
      <c r="G862" s="78"/>
      <c r="H862" s="89"/>
      <c r="I862" s="88"/>
      <c r="J862" s="78"/>
      <c r="K862" s="89"/>
      <c r="L862" s="88"/>
      <c r="N862" s="89"/>
      <c r="P862" s="90"/>
      <c r="Q862" s="78"/>
      <c r="R862" s="89"/>
      <c r="S862" s="88"/>
      <c r="T862" s="78"/>
      <c r="U862" s="89"/>
      <c r="V862" s="88"/>
      <c r="W862" s="77"/>
      <c r="X862" s="89"/>
      <c r="AA862" s="229"/>
      <c r="AB862" s="229"/>
      <c r="AC862" s="229"/>
    </row>
    <row r="863" spans="2:29" s="79" customFormat="1" x14ac:dyDescent="0.25">
      <c r="B863" s="77"/>
      <c r="C863" s="88"/>
      <c r="D863" s="77"/>
      <c r="E863" s="89"/>
      <c r="F863" s="90"/>
      <c r="G863" s="78"/>
      <c r="H863" s="89"/>
      <c r="I863" s="88"/>
      <c r="J863" s="78"/>
      <c r="K863" s="89"/>
      <c r="L863" s="88"/>
      <c r="N863" s="89"/>
      <c r="P863" s="90"/>
      <c r="Q863" s="78"/>
      <c r="R863" s="89"/>
      <c r="S863" s="88"/>
      <c r="T863" s="78"/>
      <c r="U863" s="89"/>
      <c r="V863" s="88"/>
      <c r="W863" s="77"/>
      <c r="X863" s="89"/>
      <c r="AA863" s="229"/>
      <c r="AB863" s="229"/>
      <c r="AC863" s="229"/>
    </row>
    <row r="864" spans="2:29" s="79" customFormat="1" x14ac:dyDescent="0.25">
      <c r="B864" s="77"/>
      <c r="C864" s="88"/>
      <c r="D864" s="77"/>
      <c r="E864" s="89"/>
      <c r="F864" s="90"/>
      <c r="G864" s="78"/>
      <c r="H864" s="89"/>
      <c r="I864" s="88"/>
      <c r="J864" s="78"/>
      <c r="K864" s="89"/>
      <c r="L864" s="88"/>
      <c r="N864" s="89"/>
      <c r="P864" s="90"/>
      <c r="Q864" s="78"/>
      <c r="R864" s="89"/>
      <c r="S864" s="88"/>
      <c r="T864" s="78"/>
      <c r="U864" s="89"/>
      <c r="V864" s="88"/>
      <c r="W864" s="77"/>
      <c r="X864" s="89"/>
      <c r="AA864" s="229"/>
      <c r="AB864" s="229"/>
      <c r="AC864" s="229"/>
    </row>
    <row r="865" spans="2:29" s="79" customFormat="1" x14ac:dyDescent="0.25">
      <c r="B865" s="77"/>
      <c r="C865" s="88"/>
      <c r="D865" s="77"/>
      <c r="E865" s="89"/>
      <c r="F865" s="90"/>
      <c r="G865" s="78"/>
      <c r="H865" s="89"/>
      <c r="I865" s="88"/>
      <c r="J865" s="78"/>
      <c r="K865" s="89"/>
      <c r="L865" s="88"/>
      <c r="N865" s="89"/>
      <c r="P865" s="90"/>
      <c r="Q865" s="78"/>
      <c r="R865" s="89"/>
      <c r="S865" s="88"/>
      <c r="T865" s="78"/>
      <c r="U865" s="89"/>
      <c r="V865" s="88"/>
      <c r="W865" s="77"/>
      <c r="X865" s="89"/>
      <c r="AA865" s="229"/>
      <c r="AB865" s="229"/>
      <c r="AC865" s="229"/>
    </row>
    <row r="866" spans="2:29" s="79" customFormat="1" x14ac:dyDescent="0.25">
      <c r="B866" s="77"/>
      <c r="C866" s="88"/>
      <c r="D866" s="77"/>
      <c r="E866" s="89"/>
      <c r="F866" s="90"/>
      <c r="G866" s="78"/>
      <c r="H866" s="89"/>
      <c r="I866" s="88"/>
      <c r="J866" s="78"/>
      <c r="K866" s="89"/>
      <c r="L866" s="88"/>
      <c r="N866" s="89"/>
      <c r="P866" s="90"/>
      <c r="Q866" s="78"/>
      <c r="R866" s="89"/>
      <c r="S866" s="88"/>
      <c r="T866" s="78"/>
      <c r="U866" s="89"/>
      <c r="V866" s="88"/>
      <c r="W866" s="77"/>
      <c r="X866" s="89"/>
      <c r="AA866" s="229"/>
      <c r="AB866" s="229"/>
      <c r="AC866" s="229"/>
    </row>
    <row r="867" spans="2:29" s="79" customFormat="1" x14ac:dyDescent="0.25">
      <c r="B867" s="77"/>
      <c r="C867" s="88"/>
      <c r="D867" s="77"/>
      <c r="E867" s="89"/>
      <c r="F867" s="90"/>
      <c r="G867" s="78"/>
      <c r="H867" s="89"/>
      <c r="I867" s="88"/>
      <c r="J867" s="78"/>
      <c r="K867" s="89"/>
      <c r="L867" s="88"/>
      <c r="N867" s="89"/>
      <c r="P867" s="90"/>
      <c r="Q867" s="78"/>
      <c r="R867" s="89"/>
      <c r="S867" s="88"/>
      <c r="T867" s="78"/>
      <c r="U867" s="89"/>
      <c r="V867" s="88"/>
      <c r="W867" s="77"/>
      <c r="X867" s="89"/>
      <c r="AA867" s="229"/>
      <c r="AB867" s="229"/>
      <c r="AC867" s="229"/>
    </row>
    <row r="868" spans="2:29" s="79" customFormat="1" x14ac:dyDescent="0.25">
      <c r="B868" s="77"/>
      <c r="C868" s="88"/>
      <c r="D868" s="77"/>
      <c r="E868" s="89"/>
      <c r="F868" s="90"/>
      <c r="G868" s="78"/>
      <c r="H868" s="89"/>
      <c r="I868" s="88"/>
      <c r="J868" s="78"/>
      <c r="K868" s="89"/>
      <c r="L868" s="88"/>
      <c r="N868" s="89"/>
      <c r="P868" s="90"/>
      <c r="Q868" s="78"/>
      <c r="R868" s="89"/>
      <c r="S868" s="88"/>
      <c r="T868" s="78"/>
      <c r="U868" s="89"/>
      <c r="V868" s="88"/>
      <c r="W868" s="77"/>
      <c r="X868" s="89"/>
      <c r="AA868" s="229"/>
      <c r="AB868" s="229"/>
      <c r="AC868" s="229"/>
    </row>
    <row r="869" spans="2:29" s="79" customFormat="1" x14ac:dyDescent="0.25">
      <c r="B869" s="77"/>
      <c r="C869" s="88"/>
      <c r="D869" s="77"/>
      <c r="E869" s="89"/>
      <c r="F869" s="90"/>
      <c r="G869" s="78"/>
      <c r="H869" s="89"/>
      <c r="I869" s="88"/>
      <c r="J869" s="78"/>
      <c r="K869" s="89"/>
      <c r="L869" s="88"/>
      <c r="N869" s="89"/>
      <c r="P869" s="90"/>
      <c r="Q869" s="78"/>
      <c r="R869" s="89"/>
      <c r="S869" s="88"/>
      <c r="T869" s="78"/>
      <c r="U869" s="89"/>
      <c r="V869" s="88"/>
      <c r="W869" s="77"/>
      <c r="X869" s="89"/>
      <c r="AA869" s="229"/>
      <c r="AB869" s="229"/>
      <c r="AC869" s="229"/>
    </row>
    <row r="870" spans="2:29" s="79" customFormat="1" x14ac:dyDescent="0.25">
      <c r="B870" s="77"/>
      <c r="C870" s="88"/>
      <c r="D870" s="77"/>
      <c r="E870" s="89"/>
      <c r="F870" s="90"/>
      <c r="G870" s="78"/>
      <c r="H870" s="89"/>
      <c r="I870" s="88"/>
      <c r="J870" s="78"/>
      <c r="K870" s="89"/>
      <c r="L870" s="88"/>
      <c r="N870" s="89"/>
      <c r="P870" s="90"/>
      <c r="Q870" s="78"/>
      <c r="R870" s="89"/>
      <c r="S870" s="88"/>
      <c r="T870" s="78"/>
      <c r="U870" s="89"/>
      <c r="V870" s="88"/>
      <c r="W870" s="77"/>
      <c r="X870" s="89"/>
      <c r="AA870" s="229"/>
      <c r="AB870" s="229"/>
      <c r="AC870" s="229"/>
    </row>
    <row r="871" spans="2:29" s="79" customFormat="1" x14ac:dyDescent="0.25">
      <c r="B871" s="77"/>
      <c r="C871" s="88"/>
      <c r="D871" s="77"/>
      <c r="E871" s="89"/>
      <c r="F871" s="90"/>
      <c r="G871" s="78"/>
      <c r="H871" s="89"/>
      <c r="I871" s="88"/>
      <c r="J871" s="78"/>
      <c r="K871" s="89"/>
      <c r="L871" s="88"/>
      <c r="N871" s="89"/>
      <c r="P871" s="90"/>
      <c r="Q871" s="78"/>
      <c r="R871" s="89"/>
      <c r="S871" s="88"/>
      <c r="T871" s="78"/>
      <c r="U871" s="89"/>
      <c r="V871" s="88"/>
      <c r="W871" s="77"/>
      <c r="X871" s="89"/>
      <c r="AA871" s="229"/>
      <c r="AB871" s="229"/>
      <c r="AC871" s="229"/>
    </row>
    <row r="872" spans="2:29" s="79" customFormat="1" x14ac:dyDescent="0.25">
      <c r="B872" s="77"/>
      <c r="C872" s="88"/>
      <c r="D872" s="77"/>
      <c r="E872" s="89"/>
      <c r="F872" s="90"/>
      <c r="G872" s="78"/>
      <c r="H872" s="89"/>
      <c r="I872" s="88"/>
      <c r="J872" s="78"/>
      <c r="K872" s="89"/>
      <c r="L872" s="88"/>
      <c r="N872" s="89"/>
      <c r="P872" s="90"/>
      <c r="Q872" s="78"/>
      <c r="R872" s="89"/>
      <c r="S872" s="88"/>
      <c r="T872" s="78"/>
      <c r="U872" s="89"/>
      <c r="V872" s="88"/>
      <c r="W872" s="77"/>
      <c r="X872" s="89"/>
      <c r="AA872" s="229"/>
      <c r="AB872" s="229"/>
      <c r="AC872" s="229"/>
    </row>
    <row r="873" spans="2:29" s="79" customFormat="1" x14ac:dyDescent="0.25">
      <c r="B873" s="77"/>
      <c r="C873" s="88"/>
      <c r="D873" s="77"/>
      <c r="E873" s="89"/>
      <c r="F873" s="90"/>
      <c r="G873" s="78"/>
      <c r="H873" s="89"/>
      <c r="I873" s="88"/>
      <c r="J873" s="78"/>
      <c r="K873" s="89"/>
      <c r="L873" s="88"/>
      <c r="N873" s="89"/>
      <c r="P873" s="90"/>
      <c r="Q873" s="78"/>
      <c r="R873" s="89"/>
      <c r="S873" s="88"/>
      <c r="T873" s="78"/>
      <c r="U873" s="89"/>
      <c r="V873" s="88"/>
      <c r="W873" s="77"/>
      <c r="X873" s="89"/>
      <c r="AA873" s="229"/>
      <c r="AB873" s="229"/>
      <c r="AC873" s="229"/>
    </row>
    <row r="874" spans="2:29" s="79" customFormat="1" x14ac:dyDescent="0.25">
      <c r="B874" s="77"/>
      <c r="C874" s="88"/>
      <c r="D874" s="77"/>
      <c r="E874" s="89"/>
      <c r="F874" s="90"/>
      <c r="G874" s="78"/>
      <c r="H874" s="89"/>
      <c r="I874" s="88"/>
      <c r="J874" s="78"/>
      <c r="K874" s="89"/>
      <c r="L874" s="88"/>
      <c r="N874" s="89"/>
      <c r="P874" s="90"/>
      <c r="Q874" s="78"/>
      <c r="R874" s="89"/>
      <c r="S874" s="88"/>
      <c r="T874" s="78"/>
      <c r="U874" s="89"/>
      <c r="V874" s="88"/>
      <c r="W874" s="77"/>
      <c r="X874" s="89"/>
      <c r="AA874" s="229"/>
      <c r="AB874" s="229"/>
      <c r="AC874" s="229"/>
    </row>
    <row r="875" spans="2:29" s="79" customFormat="1" x14ac:dyDescent="0.25">
      <c r="B875" s="77"/>
      <c r="C875" s="88"/>
      <c r="D875" s="77"/>
      <c r="E875" s="89"/>
      <c r="F875" s="90"/>
      <c r="G875" s="78"/>
      <c r="H875" s="89"/>
      <c r="I875" s="88"/>
      <c r="J875" s="78"/>
      <c r="K875" s="89"/>
      <c r="L875" s="88"/>
      <c r="N875" s="89"/>
      <c r="P875" s="90"/>
      <c r="Q875" s="78"/>
      <c r="R875" s="89"/>
      <c r="S875" s="88"/>
      <c r="T875" s="78"/>
      <c r="U875" s="89"/>
      <c r="V875" s="88"/>
      <c r="W875" s="77"/>
      <c r="X875" s="89"/>
      <c r="AA875" s="229"/>
      <c r="AB875" s="229"/>
      <c r="AC875" s="229"/>
    </row>
    <row r="876" spans="2:29" s="79" customFormat="1" x14ac:dyDescent="0.25">
      <c r="B876" s="77"/>
      <c r="C876" s="88"/>
      <c r="D876" s="77"/>
      <c r="E876" s="89"/>
      <c r="F876" s="90"/>
      <c r="G876" s="78"/>
      <c r="H876" s="89"/>
      <c r="I876" s="88"/>
      <c r="J876" s="78"/>
      <c r="K876" s="89"/>
      <c r="L876" s="88"/>
      <c r="N876" s="89"/>
      <c r="P876" s="90"/>
      <c r="Q876" s="78"/>
      <c r="R876" s="89"/>
      <c r="S876" s="88"/>
      <c r="T876" s="78"/>
      <c r="U876" s="89"/>
      <c r="V876" s="88"/>
      <c r="W876" s="77"/>
      <c r="X876" s="89"/>
      <c r="AA876" s="229"/>
      <c r="AB876" s="229"/>
      <c r="AC876" s="229"/>
    </row>
    <row r="877" spans="2:29" s="79" customFormat="1" x14ac:dyDescent="0.25">
      <c r="B877" s="77"/>
      <c r="C877" s="88"/>
      <c r="D877" s="77"/>
      <c r="E877" s="89"/>
      <c r="F877" s="90"/>
      <c r="G877" s="78"/>
      <c r="H877" s="89"/>
      <c r="I877" s="88"/>
      <c r="J877" s="78"/>
      <c r="K877" s="89"/>
      <c r="L877" s="88"/>
      <c r="N877" s="89"/>
      <c r="P877" s="90"/>
      <c r="Q877" s="78"/>
      <c r="R877" s="89"/>
      <c r="S877" s="88"/>
      <c r="T877" s="78"/>
      <c r="U877" s="89"/>
      <c r="V877" s="88"/>
      <c r="W877" s="77"/>
      <c r="X877" s="89"/>
      <c r="AA877" s="229"/>
      <c r="AB877" s="229"/>
      <c r="AC877" s="229"/>
    </row>
    <row r="878" spans="2:29" s="79" customFormat="1" x14ac:dyDescent="0.25">
      <c r="B878" s="77"/>
      <c r="C878" s="88"/>
      <c r="D878" s="77"/>
      <c r="E878" s="89"/>
      <c r="F878" s="90"/>
      <c r="G878" s="78"/>
      <c r="H878" s="89"/>
      <c r="I878" s="88"/>
      <c r="J878" s="78"/>
      <c r="K878" s="89"/>
      <c r="L878" s="88"/>
      <c r="N878" s="89"/>
      <c r="P878" s="90"/>
      <c r="Q878" s="78"/>
      <c r="R878" s="89"/>
      <c r="S878" s="88"/>
      <c r="T878" s="78"/>
      <c r="U878" s="89"/>
      <c r="V878" s="88"/>
      <c r="W878" s="77"/>
      <c r="X878" s="89"/>
      <c r="AA878" s="229"/>
      <c r="AB878" s="229"/>
      <c r="AC878" s="229"/>
    </row>
    <row r="879" spans="2:29" s="79" customFormat="1" x14ac:dyDescent="0.25">
      <c r="B879" s="77"/>
      <c r="C879" s="88"/>
      <c r="D879" s="77"/>
      <c r="E879" s="89"/>
      <c r="F879" s="90"/>
      <c r="G879" s="78"/>
      <c r="H879" s="89"/>
      <c r="I879" s="88"/>
      <c r="J879" s="78"/>
      <c r="K879" s="89"/>
      <c r="L879" s="88"/>
      <c r="N879" s="89"/>
      <c r="P879" s="90"/>
      <c r="Q879" s="78"/>
      <c r="R879" s="89"/>
      <c r="S879" s="88"/>
      <c r="T879" s="78"/>
      <c r="U879" s="89"/>
      <c r="V879" s="88"/>
      <c r="W879" s="77"/>
      <c r="X879" s="89"/>
      <c r="AA879" s="229"/>
      <c r="AB879" s="229"/>
      <c r="AC879" s="229"/>
    </row>
    <row r="880" spans="2:29" s="79" customFormat="1" x14ac:dyDescent="0.25">
      <c r="B880" s="77"/>
      <c r="C880" s="88"/>
      <c r="D880" s="77"/>
      <c r="E880" s="89"/>
      <c r="F880" s="90"/>
      <c r="G880" s="78"/>
      <c r="H880" s="89"/>
      <c r="I880" s="88"/>
      <c r="J880" s="78"/>
      <c r="K880" s="89"/>
      <c r="L880" s="88"/>
      <c r="N880" s="89"/>
      <c r="P880" s="90"/>
      <c r="Q880" s="78"/>
      <c r="R880" s="89"/>
      <c r="S880" s="88"/>
      <c r="T880" s="78"/>
      <c r="U880" s="89"/>
      <c r="V880" s="88"/>
      <c r="W880" s="77"/>
      <c r="X880" s="89"/>
      <c r="AA880" s="229"/>
      <c r="AB880" s="229"/>
      <c r="AC880" s="229"/>
    </row>
    <row r="881" spans="2:29" s="79" customFormat="1" x14ac:dyDescent="0.25">
      <c r="B881" s="77"/>
      <c r="C881" s="88"/>
      <c r="D881" s="77"/>
      <c r="E881" s="89"/>
      <c r="F881" s="90"/>
      <c r="G881" s="78"/>
      <c r="H881" s="89"/>
      <c r="I881" s="88"/>
      <c r="J881" s="78"/>
      <c r="K881" s="89"/>
      <c r="L881" s="88"/>
      <c r="N881" s="89"/>
      <c r="P881" s="90"/>
      <c r="Q881" s="78"/>
      <c r="R881" s="89"/>
      <c r="S881" s="88"/>
      <c r="T881" s="78"/>
      <c r="U881" s="89"/>
      <c r="V881" s="88"/>
      <c r="W881" s="77"/>
      <c r="X881" s="89"/>
      <c r="AA881" s="229"/>
      <c r="AB881" s="229"/>
      <c r="AC881" s="229"/>
    </row>
    <row r="882" spans="2:29" s="79" customFormat="1" x14ac:dyDescent="0.25">
      <c r="B882" s="77"/>
      <c r="C882" s="88"/>
      <c r="D882" s="77"/>
      <c r="E882" s="89"/>
      <c r="F882" s="90"/>
      <c r="G882" s="78"/>
      <c r="H882" s="89"/>
      <c r="I882" s="88"/>
      <c r="J882" s="78"/>
      <c r="K882" s="89"/>
      <c r="L882" s="88"/>
      <c r="N882" s="89"/>
      <c r="P882" s="90"/>
      <c r="Q882" s="78"/>
      <c r="R882" s="89"/>
      <c r="S882" s="88"/>
      <c r="T882" s="78"/>
      <c r="U882" s="89"/>
      <c r="V882" s="88"/>
      <c r="W882" s="77"/>
      <c r="X882" s="89"/>
      <c r="AA882" s="229"/>
      <c r="AB882" s="229"/>
      <c r="AC882" s="229"/>
    </row>
    <row r="883" spans="2:29" s="79" customFormat="1" x14ac:dyDescent="0.25">
      <c r="B883" s="77"/>
      <c r="C883" s="88"/>
      <c r="D883" s="77"/>
      <c r="E883" s="89"/>
      <c r="F883" s="90"/>
      <c r="G883" s="78"/>
      <c r="H883" s="89"/>
      <c r="I883" s="88"/>
      <c r="J883" s="78"/>
      <c r="K883" s="89"/>
      <c r="L883" s="88"/>
      <c r="N883" s="89"/>
      <c r="P883" s="90"/>
      <c r="Q883" s="78"/>
      <c r="R883" s="89"/>
      <c r="S883" s="88"/>
      <c r="T883" s="78"/>
      <c r="U883" s="89"/>
      <c r="V883" s="88"/>
      <c r="W883" s="77"/>
      <c r="X883" s="89"/>
      <c r="AA883" s="229"/>
      <c r="AB883" s="229"/>
      <c r="AC883" s="229"/>
    </row>
    <row r="884" spans="2:29" s="79" customFormat="1" x14ac:dyDescent="0.25">
      <c r="B884" s="77"/>
      <c r="C884" s="88"/>
      <c r="D884" s="77"/>
      <c r="E884" s="89"/>
      <c r="F884" s="90"/>
      <c r="G884" s="78"/>
      <c r="H884" s="89"/>
      <c r="I884" s="88"/>
      <c r="J884" s="78"/>
      <c r="K884" s="89"/>
      <c r="L884" s="88"/>
      <c r="N884" s="89"/>
      <c r="P884" s="90"/>
      <c r="Q884" s="78"/>
      <c r="R884" s="89"/>
      <c r="S884" s="88"/>
      <c r="T884" s="78"/>
      <c r="U884" s="89"/>
      <c r="V884" s="88"/>
      <c r="W884" s="77"/>
      <c r="X884" s="89"/>
      <c r="AA884" s="229"/>
      <c r="AB884" s="229"/>
      <c r="AC884" s="229"/>
    </row>
    <row r="885" spans="2:29" s="79" customFormat="1" x14ac:dyDescent="0.25">
      <c r="B885" s="77"/>
      <c r="C885" s="88"/>
      <c r="D885" s="77"/>
      <c r="E885" s="89"/>
      <c r="F885" s="90"/>
      <c r="G885" s="78"/>
      <c r="H885" s="89"/>
      <c r="I885" s="88"/>
      <c r="J885" s="78"/>
      <c r="K885" s="89"/>
      <c r="L885" s="88"/>
      <c r="N885" s="89"/>
      <c r="P885" s="90"/>
      <c r="Q885" s="78"/>
      <c r="R885" s="89"/>
      <c r="S885" s="88"/>
      <c r="T885" s="78"/>
      <c r="U885" s="89"/>
      <c r="V885" s="88"/>
      <c r="W885" s="77"/>
      <c r="X885" s="89"/>
      <c r="AA885" s="229"/>
      <c r="AB885" s="229"/>
      <c r="AC885" s="229"/>
    </row>
    <row r="886" spans="2:29" s="79" customFormat="1" x14ac:dyDescent="0.25">
      <c r="B886" s="77"/>
      <c r="C886" s="88"/>
      <c r="D886" s="77"/>
      <c r="E886" s="89"/>
      <c r="F886" s="90"/>
      <c r="G886" s="78"/>
      <c r="H886" s="89"/>
      <c r="I886" s="88"/>
      <c r="J886" s="78"/>
      <c r="K886" s="89"/>
      <c r="L886" s="88"/>
      <c r="N886" s="89"/>
      <c r="P886" s="90"/>
      <c r="Q886" s="78"/>
      <c r="R886" s="89"/>
      <c r="S886" s="88"/>
      <c r="T886" s="78"/>
      <c r="U886" s="89"/>
      <c r="V886" s="88"/>
      <c r="W886" s="77"/>
      <c r="X886" s="89"/>
      <c r="AA886" s="229"/>
      <c r="AB886" s="229"/>
      <c r="AC886" s="229"/>
    </row>
    <row r="887" spans="2:29" s="79" customFormat="1" x14ac:dyDescent="0.25">
      <c r="B887" s="77"/>
      <c r="C887" s="88"/>
      <c r="D887" s="77"/>
      <c r="E887" s="89"/>
      <c r="F887" s="90"/>
      <c r="G887" s="78"/>
      <c r="H887" s="89"/>
      <c r="I887" s="88"/>
      <c r="J887" s="78"/>
      <c r="K887" s="89"/>
      <c r="L887" s="88"/>
      <c r="N887" s="89"/>
      <c r="P887" s="90"/>
      <c r="Q887" s="78"/>
      <c r="R887" s="89"/>
      <c r="S887" s="88"/>
      <c r="T887" s="78"/>
      <c r="U887" s="89"/>
      <c r="V887" s="88"/>
      <c r="W887" s="77"/>
      <c r="X887" s="89"/>
      <c r="AA887" s="229"/>
      <c r="AB887" s="229"/>
      <c r="AC887" s="229"/>
    </row>
    <row r="888" spans="2:29" s="79" customFormat="1" x14ac:dyDescent="0.25">
      <c r="B888" s="77"/>
      <c r="C888" s="88"/>
      <c r="D888" s="77"/>
      <c r="E888" s="89"/>
      <c r="F888" s="90"/>
      <c r="G888" s="78"/>
      <c r="H888" s="89"/>
      <c r="I888" s="88"/>
      <c r="J888" s="78"/>
      <c r="K888" s="89"/>
      <c r="L888" s="88"/>
      <c r="N888" s="89"/>
      <c r="P888" s="90"/>
      <c r="Q888" s="78"/>
      <c r="R888" s="89"/>
      <c r="S888" s="88"/>
      <c r="T888" s="78"/>
      <c r="U888" s="89"/>
      <c r="V888" s="88"/>
      <c r="W888" s="77"/>
      <c r="X888" s="89"/>
      <c r="AA888" s="229"/>
      <c r="AB888" s="229"/>
      <c r="AC888" s="229"/>
    </row>
    <row r="889" spans="2:29" s="79" customFormat="1" x14ac:dyDescent="0.25">
      <c r="B889" s="77"/>
      <c r="C889" s="88"/>
      <c r="D889" s="77"/>
      <c r="E889" s="89"/>
      <c r="F889" s="90"/>
      <c r="G889" s="78"/>
      <c r="H889" s="89"/>
      <c r="I889" s="88"/>
      <c r="J889" s="78"/>
      <c r="K889" s="89"/>
      <c r="L889" s="88"/>
      <c r="N889" s="89"/>
      <c r="P889" s="90"/>
      <c r="Q889" s="78"/>
      <c r="R889" s="89"/>
      <c r="S889" s="88"/>
      <c r="T889" s="78"/>
      <c r="U889" s="89"/>
      <c r="V889" s="88"/>
      <c r="W889" s="77"/>
      <c r="X889" s="89"/>
      <c r="AA889" s="229"/>
      <c r="AB889" s="229"/>
      <c r="AC889" s="229"/>
    </row>
    <row r="890" spans="2:29" s="79" customFormat="1" x14ac:dyDescent="0.25">
      <c r="B890" s="77"/>
      <c r="C890" s="88"/>
      <c r="D890" s="77"/>
      <c r="E890" s="89"/>
      <c r="F890" s="90"/>
      <c r="G890" s="78"/>
      <c r="H890" s="89"/>
      <c r="I890" s="88"/>
      <c r="J890" s="78"/>
      <c r="K890" s="89"/>
      <c r="L890" s="88"/>
      <c r="N890" s="89"/>
      <c r="P890" s="90"/>
      <c r="Q890" s="78"/>
      <c r="R890" s="89"/>
      <c r="S890" s="88"/>
      <c r="T890" s="78"/>
      <c r="U890" s="89"/>
      <c r="V890" s="88"/>
      <c r="W890" s="77"/>
      <c r="X890" s="89"/>
      <c r="AA890" s="229"/>
      <c r="AB890" s="229"/>
      <c r="AC890" s="229"/>
    </row>
    <row r="891" spans="2:29" s="79" customFormat="1" x14ac:dyDescent="0.25">
      <c r="B891" s="77"/>
      <c r="C891" s="88"/>
      <c r="D891" s="77"/>
      <c r="E891" s="89"/>
      <c r="F891" s="90"/>
      <c r="G891" s="78"/>
      <c r="H891" s="89"/>
      <c r="I891" s="88"/>
      <c r="J891" s="78"/>
      <c r="K891" s="89"/>
      <c r="L891" s="88"/>
      <c r="N891" s="89"/>
      <c r="P891" s="90"/>
      <c r="Q891" s="78"/>
      <c r="R891" s="89"/>
      <c r="S891" s="88"/>
      <c r="T891" s="78"/>
      <c r="U891" s="89"/>
      <c r="V891" s="88"/>
      <c r="W891" s="77"/>
      <c r="X891" s="89"/>
      <c r="AA891" s="229"/>
      <c r="AB891" s="229"/>
      <c r="AC891" s="229"/>
    </row>
    <row r="892" spans="2:29" s="79" customFormat="1" x14ac:dyDescent="0.25">
      <c r="B892" s="77"/>
      <c r="C892" s="88"/>
      <c r="D892" s="77"/>
      <c r="E892" s="89"/>
      <c r="F892" s="90"/>
      <c r="G892" s="78"/>
      <c r="H892" s="89"/>
      <c r="I892" s="88"/>
      <c r="J892" s="78"/>
      <c r="K892" s="89"/>
      <c r="L892" s="88"/>
      <c r="N892" s="89"/>
      <c r="P892" s="90"/>
      <c r="Q892" s="78"/>
      <c r="R892" s="89"/>
      <c r="S892" s="88"/>
      <c r="T892" s="78"/>
      <c r="U892" s="89"/>
      <c r="V892" s="88"/>
      <c r="W892" s="77"/>
      <c r="X892" s="89"/>
      <c r="AA892" s="229"/>
      <c r="AB892" s="229"/>
      <c r="AC892" s="229"/>
    </row>
    <row r="893" spans="2:29" s="79" customFormat="1" x14ac:dyDescent="0.25">
      <c r="B893" s="77"/>
      <c r="C893" s="88"/>
      <c r="D893" s="77"/>
      <c r="E893" s="89"/>
      <c r="F893" s="90"/>
      <c r="G893" s="78"/>
      <c r="H893" s="89"/>
      <c r="I893" s="88"/>
      <c r="J893" s="78"/>
      <c r="K893" s="89"/>
      <c r="L893" s="88"/>
      <c r="N893" s="89"/>
      <c r="P893" s="90"/>
      <c r="Q893" s="78"/>
      <c r="R893" s="89"/>
      <c r="S893" s="88"/>
      <c r="T893" s="78"/>
      <c r="U893" s="89"/>
      <c r="V893" s="88"/>
      <c r="W893" s="77"/>
      <c r="X893" s="89"/>
      <c r="AA893" s="229"/>
      <c r="AB893" s="229"/>
      <c r="AC893" s="229"/>
    </row>
    <row r="894" spans="2:29" s="79" customFormat="1" x14ac:dyDescent="0.25">
      <c r="B894" s="77"/>
      <c r="C894" s="88"/>
      <c r="D894" s="77"/>
      <c r="E894" s="89"/>
      <c r="F894" s="90"/>
      <c r="G894" s="78"/>
      <c r="H894" s="89"/>
      <c r="I894" s="88"/>
      <c r="J894" s="78"/>
      <c r="K894" s="89"/>
      <c r="L894" s="88"/>
      <c r="N894" s="89"/>
      <c r="P894" s="90"/>
      <c r="Q894" s="78"/>
      <c r="R894" s="89"/>
      <c r="S894" s="88"/>
      <c r="T894" s="78"/>
      <c r="U894" s="89"/>
      <c r="V894" s="88"/>
      <c r="W894" s="77"/>
      <c r="X894" s="89"/>
      <c r="AA894" s="229"/>
      <c r="AB894" s="229"/>
      <c r="AC894" s="229"/>
    </row>
    <row r="895" spans="2:29" s="79" customFormat="1" x14ac:dyDescent="0.25">
      <c r="B895" s="77"/>
      <c r="C895" s="88"/>
      <c r="D895" s="77"/>
      <c r="E895" s="89"/>
      <c r="F895" s="90"/>
      <c r="G895" s="78"/>
      <c r="H895" s="89"/>
      <c r="I895" s="88"/>
      <c r="J895" s="78"/>
      <c r="K895" s="89"/>
      <c r="L895" s="88"/>
      <c r="N895" s="89"/>
      <c r="P895" s="90"/>
      <c r="Q895" s="78"/>
      <c r="R895" s="89"/>
      <c r="S895" s="88"/>
      <c r="T895" s="78"/>
      <c r="U895" s="89"/>
      <c r="V895" s="88"/>
      <c r="W895" s="77"/>
      <c r="X895" s="89"/>
      <c r="AA895" s="229"/>
      <c r="AB895" s="229"/>
      <c r="AC895" s="229"/>
    </row>
    <row r="896" spans="2:29" s="79" customFormat="1" x14ac:dyDescent="0.25">
      <c r="B896" s="77"/>
      <c r="C896" s="88"/>
      <c r="D896" s="77"/>
      <c r="E896" s="89"/>
      <c r="F896" s="90"/>
      <c r="G896" s="78"/>
      <c r="H896" s="89"/>
      <c r="I896" s="88"/>
      <c r="J896" s="78"/>
      <c r="K896" s="89"/>
      <c r="L896" s="88"/>
      <c r="N896" s="89"/>
      <c r="P896" s="90"/>
      <c r="Q896" s="78"/>
      <c r="R896" s="89"/>
      <c r="S896" s="88"/>
      <c r="T896" s="78"/>
      <c r="U896" s="89"/>
      <c r="V896" s="88"/>
      <c r="W896" s="77"/>
      <c r="X896" s="89"/>
      <c r="AA896" s="229"/>
      <c r="AB896" s="229"/>
      <c r="AC896" s="229"/>
    </row>
    <row r="897" spans="2:29" s="79" customFormat="1" x14ac:dyDescent="0.25">
      <c r="B897" s="77"/>
      <c r="C897" s="88"/>
      <c r="D897" s="77"/>
      <c r="E897" s="89"/>
      <c r="F897" s="90"/>
      <c r="G897" s="78"/>
      <c r="H897" s="89"/>
      <c r="I897" s="88"/>
      <c r="J897" s="78"/>
      <c r="K897" s="89"/>
      <c r="L897" s="88"/>
      <c r="N897" s="89"/>
      <c r="P897" s="90"/>
      <c r="Q897" s="78"/>
      <c r="R897" s="89"/>
      <c r="S897" s="88"/>
      <c r="T897" s="78"/>
      <c r="U897" s="89"/>
      <c r="V897" s="88"/>
      <c r="W897" s="77"/>
      <c r="X897" s="89"/>
      <c r="AA897" s="229"/>
      <c r="AB897" s="229"/>
      <c r="AC897" s="229"/>
    </row>
    <row r="898" spans="2:29" s="79" customFormat="1" x14ac:dyDescent="0.25">
      <c r="B898" s="77"/>
      <c r="C898" s="88"/>
      <c r="D898" s="77"/>
      <c r="E898" s="89"/>
      <c r="F898" s="90"/>
      <c r="G898" s="78"/>
      <c r="H898" s="89"/>
      <c r="I898" s="88"/>
      <c r="J898" s="78"/>
      <c r="K898" s="89"/>
      <c r="L898" s="88"/>
      <c r="N898" s="89"/>
      <c r="P898" s="90"/>
      <c r="Q898" s="78"/>
      <c r="R898" s="89"/>
      <c r="S898" s="88"/>
      <c r="T898" s="78"/>
      <c r="U898" s="89"/>
      <c r="V898" s="88"/>
      <c r="W898" s="77"/>
      <c r="X898" s="89"/>
      <c r="AA898" s="229"/>
      <c r="AB898" s="229"/>
      <c r="AC898" s="229"/>
    </row>
    <row r="899" spans="2:29" s="79" customFormat="1" x14ac:dyDescent="0.25">
      <c r="B899" s="77"/>
      <c r="C899" s="88"/>
      <c r="D899" s="77"/>
      <c r="E899" s="89"/>
      <c r="F899" s="90"/>
      <c r="G899" s="78"/>
      <c r="H899" s="89"/>
      <c r="I899" s="88"/>
      <c r="J899" s="78"/>
      <c r="K899" s="89"/>
      <c r="L899" s="88"/>
      <c r="N899" s="89"/>
      <c r="P899" s="90"/>
      <c r="Q899" s="78"/>
      <c r="R899" s="89"/>
      <c r="S899" s="88"/>
      <c r="T899" s="78"/>
      <c r="U899" s="89"/>
      <c r="V899" s="88"/>
      <c r="W899" s="77"/>
      <c r="X899" s="89"/>
      <c r="AA899" s="229"/>
      <c r="AB899" s="229"/>
      <c r="AC899" s="229"/>
    </row>
    <row r="900" spans="2:29" s="79" customFormat="1" x14ac:dyDescent="0.25">
      <c r="B900" s="77"/>
      <c r="C900" s="88"/>
      <c r="D900" s="77"/>
      <c r="E900" s="89"/>
      <c r="F900" s="90"/>
      <c r="G900" s="78"/>
      <c r="H900" s="89"/>
      <c r="I900" s="88"/>
      <c r="J900" s="78"/>
      <c r="K900" s="89"/>
      <c r="L900" s="88"/>
      <c r="N900" s="89"/>
      <c r="P900" s="90"/>
      <c r="Q900" s="78"/>
      <c r="R900" s="89"/>
      <c r="S900" s="88"/>
      <c r="T900" s="78"/>
      <c r="U900" s="89"/>
      <c r="V900" s="88"/>
      <c r="W900" s="77"/>
      <c r="X900" s="89"/>
      <c r="AA900" s="229"/>
      <c r="AB900" s="229"/>
      <c r="AC900" s="229"/>
    </row>
    <row r="901" spans="2:29" s="79" customFormat="1" x14ac:dyDescent="0.25">
      <c r="B901" s="77"/>
      <c r="C901" s="88"/>
      <c r="D901" s="77"/>
      <c r="E901" s="89"/>
      <c r="F901" s="90"/>
      <c r="G901" s="78"/>
      <c r="H901" s="89"/>
      <c r="I901" s="88"/>
      <c r="J901" s="78"/>
      <c r="K901" s="89"/>
      <c r="L901" s="88"/>
      <c r="N901" s="89"/>
      <c r="P901" s="90"/>
      <c r="Q901" s="78"/>
      <c r="R901" s="89"/>
      <c r="S901" s="88"/>
      <c r="T901" s="78"/>
      <c r="U901" s="89"/>
      <c r="V901" s="88"/>
      <c r="W901" s="77"/>
      <c r="X901" s="89"/>
      <c r="AA901" s="229"/>
      <c r="AB901" s="229"/>
      <c r="AC901" s="229"/>
    </row>
    <row r="902" spans="2:29" s="79" customFormat="1" x14ac:dyDescent="0.25">
      <c r="B902" s="77"/>
      <c r="C902" s="88"/>
      <c r="D902" s="77"/>
      <c r="E902" s="89"/>
      <c r="F902" s="90"/>
      <c r="G902" s="78"/>
      <c r="H902" s="89"/>
      <c r="I902" s="88"/>
      <c r="J902" s="78"/>
      <c r="K902" s="89"/>
      <c r="L902" s="88"/>
      <c r="N902" s="89"/>
      <c r="P902" s="90"/>
      <c r="Q902" s="78"/>
      <c r="R902" s="89"/>
      <c r="S902" s="88"/>
      <c r="T902" s="78"/>
      <c r="U902" s="89"/>
      <c r="V902" s="88"/>
      <c r="W902" s="77"/>
      <c r="X902" s="89"/>
      <c r="AA902" s="229"/>
      <c r="AB902" s="229"/>
      <c r="AC902" s="229"/>
    </row>
    <row r="903" spans="2:29" s="79" customFormat="1" x14ac:dyDescent="0.25">
      <c r="B903" s="77"/>
      <c r="C903" s="88"/>
      <c r="D903" s="77"/>
      <c r="E903" s="89"/>
      <c r="F903" s="90"/>
      <c r="G903" s="78"/>
      <c r="H903" s="89"/>
      <c r="I903" s="88"/>
      <c r="J903" s="78"/>
      <c r="K903" s="89"/>
      <c r="L903" s="88"/>
      <c r="N903" s="89"/>
      <c r="P903" s="90"/>
      <c r="Q903" s="78"/>
      <c r="R903" s="89"/>
      <c r="S903" s="88"/>
      <c r="T903" s="78"/>
      <c r="U903" s="89"/>
      <c r="V903" s="88"/>
      <c r="W903" s="77"/>
      <c r="X903" s="89"/>
      <c r="AA903" s="229"/>
      <c r="AB903" s="229"/>
      <c r="AC903" s="229"/>
    </row>
    <row r="904" spans="2:29" s="79" customFormat="1" x14ac:dyDescent="0.25">
      <c r="B904" s="77"/>
      <c r="C904" s="88"/>
      <c r="D904" s="77"/>
      <c r="E904" s="89"/>
      <c r="F904" s="90"/>
      <c r="G904" s="78"/>
      <c r="H904" s="89"/>
      <c r="I904" s="88"/>
      <c r="J904" s="78"/>
      <c r="K904" s="89"/>
      <c r="L904" s="88"/>
      <c r="N904" s="89"/>
      <c r="P904" s="90"/>
      <c r="Q904" s="78"/>
      <c r="R904" s="89"/>
      <c r="S904" s="88"/>
      <c r="T904" s="78"/>
      <c r="U904" s="89"/>
      <c r="V904" s="88"/>
      <c r="W904" s="77"/>
      <c r="X904" s="89"/>
      <c r="AA904" s="229"/>
      <c r="AB904" s="229"/>
      <c r="AC904" s="229"/>
    </row>
    <row r="905" spans="2:29" s="79" customFormat="1" x14ac:dyDescent="0.25">
      <c r="B905" s="77"/>
      <c r="C905" s="88"/>
      <c r="D905" s="77"/>
      <c r="E905" s="89"/>
      <c r="F905" s="90"/>
      <c r="G905" s="78"/>
      <c r="H905" s="89"/>
      <c r="I905" s="88"/>
      <c r="J905" s="78"/>
      <c r="K905" s="89"/>
      <c r="L905" s="88"/>
      <c r="N905" s="89"/>
      <c r="P905" s="90"/>
      <c r="Q905" s="78"/>
      <c r="R905" s="89"/>
      <c r="S905" s="88"/>
      <c r="T905" s="78"/>
      <c r="U905" s="89"/>
      <c r="V905" s="88"/>
      <c r="W905" s="77"/>
      <c r="X905" s="89"/>
      <c r="AA905" s="229"/>
      <c r="AB905" s="229"/>
      <c r="AC905" s="229"/>
    </row>
    <row r="906" spans="2:29" s="79" customFormat="1" x14ac:dyDescent="0.25">
      <c r="B906" s="77"/>
      <c r="C906" s="88"/>
      <c r="D906" s="77"/>
      <c r="E906" s="89"/>
      <c r="F906" s="90"/>
      <c r="G906" s="78"/>
      <c r="H906" s="89"/>
      <c r="I906" s="88"/>
      <c r="J906" s="78"/>
      <c r="K906" s="89"/>
      <c r="L906" s="88"/>
      <c r="N906" s="89"/>
      <c r="P906" s="90"/>
      <c r="Q906" s="78"/>
      <c r="R906" s="89"/>
      <c r="S906" s="88"/>
      <c r="T906" s="78"/>
      <c r="U906" s="89"/>
      <c r="V906" s="88"/>
      <c r="W906" s="77"/>
      <c r="X906" s="89"/>
      <c r="AA906" s="229"/>
      <c r="AB906" s="229"/>
      <c r="AC906" s="229"/>
    </row>
    <row r="907" spans="2:29" s="79" customFormat="1" x14ac:dyDescent="0.25">
      <c r="B907" s="77"/>
      <c r="C907" s="88"/>
      <c r="D907" s="77"/>
      <c r="E907" s="89"/>
      <c r="F907" s="90"/>
      <c r="G907" s="78"/>
      <c r="H907" s="89"/>
      <c r="I907" s="88"/>
      <c r="J907" s="78"/>
      <c r="K907" s="89"/>
      <c r="L907" s="88"/>
      <c r="N907" s="89"/>
      <c r="P907" s="90"/>
      <c r="Q907" s="78"/>
      <c r="R907" s="89"/>
      <c r="S907" s="88"/>
      <c r="T907" s="78"/>
      <c r="U907" s="89"/>
      <c r="V907" s="88"/>
      <c r="W907" s="77"/>
      <c r="X907" s="89"/>
      <c r="AA907" s="229"/>
      <c r="AB907" s="229"/>
      <c r="AC907" s="229"/>
    </row>
    <row r="908" spans="2:29" s="79" customFormat="1" x14ac:dyDescent="0.25">
      <c r="B908" s="77"/>
      <c r="C908" s="88"/>
      <c r="D908" s="77"/>
      <c r="E908" s="89"/>
      <c r="F908" s="90"/>
      <c r="G908" s="78"/>
      <c r="H908" s="89"/>
      <c r="I908" s="88"/>
      <c r="J908" s="78"/>
      <c r="K908" s="89"/>
      <c r="L908" s="88"/>
      <c r="N908" s="89"/>
      <c r="P908" s="90"/>
      <c r="Q908" s="78"/>
      <c r="R908" s="89"/>
      <c r="S908" s="88"/>
      <c r="T908" s="78"/>
      <c r="U908" s="89"/>
      <c r="V908" s="88"/>
      <c r="W908" s="77"/>
      <c r="X908" s="89"/>
      <c r="AA908" s="229"/>
      <c r="AB908" s="229"/>
      <c r="AC908" s="229"/>
    </row>
    <row r="909" spans="2:29" s="79" customFormat="1" x14ac:dyDescent="0.25">
      <c r="B909" s="77"/>
      <c r="C909" s="88"/>
      <c r="D909" s="77"/>
      <c r="E909" s="89"/>
      <c r="F909" s="90"/>
      <c r="G909" s="78"/>
      <c r="H909" s="89"/>
      <c r="I909" s="88"/>
      <c r="J909" s="78"/>
      <c r="K909" s="89"/>
      <c r="L909" s="88"/>
      <c r="N909" s="89"/>
      <c r="P909" s="90"/>
      <c r="Q909" s="78"/>
      <c r="R909" s="89"/>
      <c r="S909" s="88"/>
      <c r="T909" s="78"/>
      <c r="U909" s="89"/>
      <c r="V909" s="88"/>
      <c r="W909" s="77"/>
      <c r="X909" s="89"/>
      <c r="AA909" s="229"/>
      <c r="AB909" s="229"/>
      <c r="AC909" s="229"/>
    </row>
    <row r="910" spans="2:29" s="79" customFormat="1" x14ac:dyDescent="0.25">
      <c r="B910" s="77"/>
      <c r="C910" s="88"/>
      <c r="D910" s="77"/>
      <c r="E910" s="89"/>
      <c r="F910" s="90"/>
      <c r="G910" s="78"/>
      <c r="H910" s="89"/>
      <c r="I910" s="88"/>
      <c r="J910" s="78"/>
      <c r="K910" s="89"/>
      <c r="L910" s="88"/>
      <c r="N910" s="89"/>
      <c r="P910" s="90"/>
      <c r="Q910" s="78"/>
      <c r="R910" s="89"/>
      <c r="S910" s="88"/>
      <c r="T910" s="78"/>
      <c r="U910" s="89"/>
      <c r="V910" s="88"/>
      <c r="W910" s="77"/>
      <c r="X910" s="89"/>
      <c r="AA910" s="229"/>
      <c r="AB910" s="229"/>
      <c r="AC910" s="229"/>
    </row>
    <row r="911" spans="2:29" s="79" customFormat="1" x14ac:dyDescent="0.25">
      <c r="B911" s="77"/>
      <c r="C911" s="88"/>
      <c r="D911" s="77"/>
      <c r="E911" s="89"/>
      <c r="F911" s="90"/>
      <c r="G911" s="78"/>
      <c r="H911" s="89"/>
      <c r="I911" s="88"/>
      <c r="J911" s="78"/>
      <c r="K911" s="89"/>
      <c r="L911" s="88"/>
      <c r="N911" s="89"/>
      <c r="P911" s="90"/>
      <c r="Q911" s="78"/>
      <c r="R911" s="89"/>
      <c r="S911" s="88"/>
      <c r="T911" s="78"/>
      <c r="U911" s="89"/>
      <c r="V911" s="88"/>
      <c r="W911" s="77"/>
      <c r="X911" s="89"/>
      <c r="AA911" s="229"/>
      <c r="AB911" s="229"/>
      <c r="AC911" s="229"/>
    </row>
    <row r="912" spans="2:29" s="79" customFormat="1" x14ac:dyDescent="0.25">
      <c r="B912" s="77"/>
      <c r="C912" s="88"/>
      <c r="D912" s="77"/>
      <c r="E912" s="89"/>
      <c r="F912" s="90"/>
      <c r="G912" s="78"/>
      <c r="H912" s="89"/>
      <c r="I912" s="88"/>
      <c r="J912" s="78"/>
      <c r="K912" s="89"/>
      <c r="L912" s="88"/>
      <c r="N912" s="89"/>
      <c r="P912" s="90"/>
      <c r="Q912" s="78"/>
      <c r="R912" s="89"/>
      <c r="S912" s="88"/>
      <c r="T912" s="78"/>
      <c r="U912" s="89"/>
      <c r="V912" s="88"/>
      <c r="W912" s="77"/>
      <c r="X912" s="89"/>
      <c r="AA912" s="229"/>
      <c r="AB912" s="229"/>
      <c r="AC912" s="229"/>
    </row>
    <row r="913" spans="2:29" s="79" customFormat="1" x14ac:dyDescent="0.25">
      <c r="B913" s="77"/>
      <c r="C913" s="88"/>
      <c r="D913" s="77"/>
      <c r="E913" s="89"/>
      <c r="F913" s="90"/>
      <c r="G913" s="78"/>
      <c r="H913" s="89"/>
      <c r="I913" s="88"/>
      <c r="J913" s="78"/>
      <c r="K913" s="89"/>
      <c r="L913" s="88"/>
      <c r="N913" s="89"/>
      <c r="P913" s="90"/>
      <c r="Q913" s="78"/>
      <c r="R913" s="89"/>
      <c r="S913" s="88"/>
      <c r="T913" s="78"/>
      <c r="U913" s="89"/>
      <c r="V913" s="88"/>
      <c r="W913" s="77"/>
      <c r="X913" s="89"/>
      <c r="AA913" s="229"/>
      <c r="AB913" s="229"/>
      <c r="AC913" s="229"/>
    </row>
    <row r="914" spans="2:29" s="79" customFormat="1" x14ac:dyDescent="0.25">
      <c r="B914" s="77"/>
      <c r="C914" s="88"/>
      <c r="D914" s="77"/>
      <c r="E914" s="89"/>
      <c r="F914" s="90"/>
      <c r="G914" s="78"/>
      <c r="H914" s="89"/>
      <c r="I914" s="88"/>
      <c r="J914" s="78"/>
      <c r="K914" s="89"/>
      <c r="L914" s="88"/>
      <c r="N914" s="89"/>
      <c r="P914" s="90"/>
      <c r="Q914" s="78"/>
      <c r="R914" s="89"/>
      <c r="S914" s="88"/>
      <c r="T914" s="78"/>
      <c r="U914" s="89"/>
      <c r="V914" s="88"/>
      <c r="W914" s="77"/>
      <c r="X914" s="89"/>
      <c r="AA914" s="229"/>
      <c r="AB914" s="229"/>
      <c r="AC914" s="229"/>
    </row>
    <row r="915" spans="2:29" s="79" customFormat="1" x14ac:dyDescent="0.25">
      <c r="B915" s="77"/>
      <c r="C915" s="88"/>
      <c r="D915" s="77"/>
      <c r="E915" s="89"/>
      <c r="F915" s="90"/>
      <c r="G915" s="78"/>
      <c r="H915" s="89"/>
      <c r="I915" s="88"/>
      <c r="J915" s="78"/>
      <c r="K915" s="89"/>
      <c r="L915" s="88"/>
      <c r="N915" s="89"/>
      <c r="P915" s="90"/>
      <c r="Q915" s="78"/>
      <c r="R915" s="89"/>
      <c r="S915" s="88"/>
      <c r="T915" s="78"/>
      <c r="U915" s="89"/>
      <c r="V915" s="88"/>
      <c r="W915" s="77"/>
      <c r="X915" s="89"/>
      <c r="AA915" s="229"/>
      <c r="AB915" s="229"/>
      <c r="AC915" s="229"/>
    </row>
    <row r="916" spans="2:29" s="79" customFormat="1" x14ac:dyDescent="0.25">
      <c r="B916" s="77"/>
      <c r="C916" s="88"/>
      <c r="D916" s="77"/>
      <c r="E916" s="89"/>
      <c r="F916" s="90"/>
      <c r="G916" s="78"/>
      <c r="H916" s="89"/>
      <c r="I916" s="88"/>
      <c r="J916" s="78"/>
      <c r="K916" s="89"/>
      <c r="L916" s="88"/>
      <c r="N916" s="89"/>
      <c r="P916" s="90"/>
      <c r="Q916" s="78"/>
      <c r="R916" s="89"/>
      <c r="S916" s="88"/>
      <c r="T916" s="78"/>
      <c r="U916" s="89"/>
      <c r="V916" s="88"/>
      <c r="W916" s="77"/>
      <c r="X916" s="89"/>
      <c r="AA916" s="229"/>
      <c r="AB916" s="229"/>
      <c r="AC916" s="229"/>
    </row>
    <row r="917" spans="2:29" s="79" customFormat="1" x14ac:dyDescent="0.25">
      <c r="B917" s="77"/>
      <c r="C917" s="88"/>
      <c r="D917" s="77"/>
      <c r="E917" s="89"/>
      <c r="F917" s="90"/>
      <c r="G917" s="78"/>
      <c r="H917" s="89"/>
      <c r="I917" s="88"/>
      <c r="J917" s="78"/>
      <c r="K917" s="89"/>
      <c r="L917" s="88"/>
      <c r="N917" s="89"/>
      <c r="P917" s="90"/>
      <c r="Q917" s="78"/>
      <c r="R917" s="89"/>
      <c r="S917" s="88"/>
      <c r="T917" s="78"/>
      <c r="U917" s="89"/>
      <c r="V917" s="88"/>
      <c r="W917" s="77"/>
      <c r="X917" s="89"/>
      <c r="AA917" s="229"/>
      <c r="AB917" s="229"/>
      <c r="AC917" s="229"/>
    </row>
    <row r="918" spans="2:29" s="79" customFormat="1" x14ac:dyDescent="0.25">
      <c r="B918" s="77"/>
      <c r="C918" s="88"/>
      <c r="D918" s="77"/>
      <c r="E918" s="89"/>
      <c r="F918" s="90"/>
      <c r="G918" s="78"/>
      <c r="H918" s="89"/>
      <c r="I918" s="88"/>
      <c r="J918" s="78"/>
      <c r="K918" s="89"/>
      <c r="L918" s="88"/>
      <c r="N918" s="89"/>
      <c r="P918" s="90"/>
      <c r="Q918" s="78"/>
      <c r="R918" s="89"/>
      <c r="S918" s="88"/>
      <c r="T918" s="78"/>
      <c r="U918" s="89"/>
      <c r="V918" s="88"/>
      <c r="W918" s="77"/>
      <c r="X918" s="89"/>
      <c r="AA918" s="229"/>
      <c r="AB918" s="229"/>
      <c r="AC918" s="229"/>
    </row>
    <row r="919" spans="2:29" s="79" customFormat="1" x14ac:dyDescent="0.25">
      <c r="B919" s="77"/>
      <c r="C919" s="88"/>
      <c r="D919" s="77"/>
      <c r="E919" s="89"/>
      <c r="F919" s="90"/>
      <c r="G919" s="78"/>
      <c r="H919" s="89"/>
      <c r="I919" s="88"/>
      <c r="J919" s="78"/>
      <c r="K919" s="89"/>
      <c r="L919" s="88"/>
      <c r="N919" s="89"/>
      <c r="P919" s="90"/>
      <c r="Q919" s="78"/>
      <c r="R919" s="89"/>
      <c r="S919" s="88"/>
      <c r="T919" s="78"/>
      <c r="U919" s="89"/>
      <c r="V919" s="88"/>
      <c r="W919" s="77"/>
      <c r="X919" s="89"/>
      <c r="AA919" s="229"/>
      <c r="AB919" s="229"/>
      <c r="AC919" s="229"/>
    </row>
    <row r="920" spans="2:29" s="79" customFormat="1" x14ac:dyDescent="0.25">
      <c r="B920" s="77"/>
      <c r="C920" s="88"/>
      <c r="D920" s="77"/>
      <c r="E920" s="89"/>
      <c r="F920" s="90"/>
      <c r="G920" s="78"/>
      <c r="H920" s="89"/>
      <c r="I920" s="88"/>
      <c r="J920" s="78"/>
      <c r="K920" s="89"/>
      <c r="L920" s="88"/>
      <c r="N920" s="89"/>
      <c r="P920" s="90"/>
      <c r="Q920" s="78"/>
      <c r="R920" s="89"/>
      <c r="S920" s="88"/>
      <c r="T920" s="78"/>
      <c r="U920" s="89"/>
      <c r="V920" s="88"/>
      <c r="W920" s="77"/>
      <c r="X920" s="89"/>
      <c r="AA920" s="229"/>
      <c r="AB920" s="229"/>
      <c r="AC920" s="229"/>
    </row>
    <row r="921" spans="2:29" s="79" customFormat="1" x14ac:dyDescent="0.25">
      <c r="B921" s="77"/>
      <c r="C921" s="88"/>
      <c r="D921" s="77"/>
      <c r="E921" s="89"/>
      <c r="F921" s="90"/>
      <c r="G921" s="78"/>
      <c r="H921" s="89"/>
      <c r="I921" s="88"/>
      <c r="J921" s="78"/>
      <c r="K921" s="89"/>
      <c r="L921" s="88"/>
      <c r="N921" s="89"/>
      <c r="P921" s="90"/>
      <c r="Q921" s="78"/>
      <c r="R921" s="89"/>
      <c r="S921" s="88"/>
      <c r="T921" s="78"/>
      <c r="U921" s="89"/>
      <c r="V921" s="88"/>
      <c r="W921" s="77"/>
      <c r="X921" s="89"/>
      <c r="AA921" s="229"/>
      <c r="AB921" s="229"/>
      <c r="AC921" s="229"/>
    </row>
    <row r="922" spans="2:29" s="79" customFormat="1" x14ac:dyDescent="0.25">
      <c r="B922" s="77"/>
      <c r="C922" s="88"/>
      <c r="D922" s="77"/>
      <c r="E922" s="89"/>
      <c r="F922" s="90"/>
      <c r="G922" s="78"/>
      <c r="H922" s="89"/>
      <c r="I922" s="88"/>
      <c r="J922" s="78"/>
      <c r="K922" s="89"/>
      <c r="L922" s="88"/>
      <c r="N922" s="89"/>
      <c r="P922" s="90"/>
      <c r="Q922" s="78"/>
      <c r="R922" s="89"/>
      <c r="S922" s="88"/>
      <c r="T922" s="78"/>
      <c r="U922" s="89"/>
      <c r="V922" s="88"/>
      <c r="W922" s="77"/>
      <c r="X922" s="89"/>
      <c r="AA922" s="229"/>
      <c r="AB922" s="229"/>
      <c r="AC922" s="229"/>
    </row>
    <row r="923" spans="2:29" s="79" customFormat="1" x14ac:dyDescent="0.25">
      <c r="B923" s="77"/>
      <c r="C923" s="88"/>
      <c r="D923" s="77"/>
      <c r="E923" s="89"/>
      <c r="F923" s="90"/>
      <c r="G923" s="78"/>
      <c r="H923" s="89"/>
      <c r="I923" s="88"/>
      <c r="J923" s="78"/>
      <c r="K923" s="89"/>
      <c r="L923" s="88"/>
      <c r="N923" s="89"/>
      <c r="P923" s="90"/>
      <c r="Q923" s="78"/>
      <c r="R923" s="89"/>
      <c r="S923" s="88"/>
      <c r="T923" s="78"/>
      <c r="U923" s="89"/>
      <c r="V923" s="88"/>
      <c r="W923" s="77"/>
      <c r="X923" s="89"/>
      <c r="AA923" s="229"/>
      <c r="AB923" s="229"/>
      <c r="AC923" s="229"/>
    </row>
    <row r="924" spans="2:29" s="79" customFormat="1" x14ac:dyDescent="0.25">
      <c r="B924" s="77"/>
      <c r="C924" s="88"/>
      <c r="D924" s="77"/>
      <c r="E924" s="89"/>
      <c r="F924" s="90"/>
      <c r="G924" s="78"/>
      <c r="H924" s="89"/>
      <c r="I924" s="88"/>
      <c r="J924" s="78"/>
      <c r="K924" s="89"/>
      <c r="L924" s="88"/>
      <c r="N924" s="89"/>
      <c r="P924" s="90"/>
      <c r="Q924" s="78"/>
      <c r="R924" s="89"/>
      <c r="S924" s="88"/>
      <c r="T924" s="78"/>
      <c r="U924" s="89"/>
      <c r="V924" s="88"/>
      <c r="W924" s="77"/>
      <c r="X924" s="89"/>
      <c r="AA924" s="229"/>
      <c r="AB924" s="229"/>
      <c r="AC924" s="229"/>
    </row>
    <row r="925" spans="2:29" s="79" customFormat="1" x14ac:dyDescent="0.25">
      <c r="B925" s="77"/>
      <c r="C925" s="88"/>
      <c r="D925" s="77"/>
      <c r="E925" s="89"/>
      <c r="F925" s="90"/>
      <c r="G925" s="78"/>
      <c r="H925" s="89"/>
      <c r="I925" s="88"/>
      <c r="J925" s="78"/>
      <c r="K925" s="89"/>
      <c r="L925" s="88"/>
      <c r="N925" s="89"/>
      <c r="P925" s="90"/>
      <c r="Q925" s="78"/>
      <c r="R925" s="89"/>
      <c r="S925" s="88"/>
      <c r="T925" s="78"/>
      <c r="U925" s="89"/>
      <c r="V925" s="88"/>
      <c r="W925" s="77"/>
      <c r="X925" s="89"/>
      <c r="AA925" s="229"/>
      <c r="AB925" s="229"/>
      <c r="AC925" s="229"/>
    </row>
    <row r="926" spans="2:29" s="79" customFormat="1" x14ac:dyDescent="0.25">
      <c r="B926" s="77"/>
      <c r="C926" s="88"/>
      <c r="D926" s="77"/>
      <c r="E926" s="89"/>
      <c r="F926" s="90"/>
      <c r="G926" s="78"/>
      <c r="H926" s="89"/>
      <c r="I926" s="88"/>
      <c r="J926" s="78"/>
      <c r="K926" s="89"/>
      <c r="L926" s="88"/>
      <c r="N926" s="89"/>
      <c r="P926" s="90"/>
      <c r="Q926" s="78"/>
      <c r="R926" s="89"/>
      <c r="S926" s="88"/>
      <c r="T926" s="78"/>
      <c r="U926" s="89"/>
      <c r="V926" s="88"/>
      <c r="W926" s="77"/>
      <c r="X926" s="89"/>
      <c r="AA926" s="229"/>
      <c r="AB926" s="229"/>
      <c r="AC926" s="229"/>
    </row>
    <row r="927" spans="2:29" s="79" customFormat="1" x14ac:dyDescent="0.25">
      <c r="B927" s="77"/>
      <c r="C927" s="88"/>
      <c r="D927" s="77"/>
      <c r="E927" s="89"/>
      <c r="F927" s="90"/>
      <c r="G927" s="78"/>
      <c r="H927" s="89"/>
      <c r="I927" s="88"/>
      <c r="J927" s="78"/>
      <c r="K927" s="89"/>
      <c r="L927" s="88"/>
      <c r="N927" s="89"/>
      <c r="P927" s="90"/>
      <c r="Q927" s="78"/>
      <c r="R927" s="89"/>
      <c r="S927" s="88"/>
      <c r="T927" s="78"/>
      <c r="U927" s="89"/>
      <c r="V927" s="88"/>
      <c r="W927" s="77"/>
      <c r="X927" s="89"/>
      <c r="AA927" s="229"/>
      <c r="AB927" s="229"/>
      <c r="AC927" s="229"/>
    </row>
    <row r="928" spans="2:29" s="79" customFormat="1" x14ac:dyDescent="0.25">
      <c r="B928" s="77"/>
      <c r="C928" s="88"/>
      <c r="D928" s="77"/>
      <c r="E928" s="89"/>
      <c r="F928" s="90"/>
      <c r="G928" s="78"/>
      <c r="H928" s="89"/>
      <c r="I928" s="88"/>
      <c r="J928" s="78"/>
      <c r="K928" s="89"/>
      <c r="L928" s="88"/>
      <c r="N928" s="89"/>
      <c r="P928" s="90"/>
      <c r="Q928" s="78"/>
      <c r="R928" s="89"/>
      <c r="S928" s="88"/>
      <c r="T928" s="78"/>
      <c r="U928" s="89"/>
      <c r="V928" s="88"/>
      <c r="W928" s="77"/>
      <c r="X928" s="89"/>
      <c r="AA928" s="229"/>
      <c r="AB928" s="229"/>
      <c r="AC928" s="229"/>
    </row>
    <row r="929" spans="2:29" s="79" customFormat="1" x14ac:dyDescent="0.25">
      <c r="B929" s="77"/>
      <c r="C929" s="88"/>
      <c r="D929" s="77"/>
      <c r="E929" s="89"/>
      <c r="F929" s="90"/>
      <c r="G929" s="78"/>
      <c r="H929" s="89"/>
      <c r="I929" s="88"/>
      <c r="J929" s="78"/>
      <c r="K929" s="89"/>
      <c r="L929" s="88"/>
      <c r="N929" s="89"/>
      <c r="P929" s="90"/>
      <c r="Q929" s="78"/>
      <c r="R929" s="89"/>
      <c r="S929" s="88"/>
      <c r="T929" s="78"/>
      <c r="U929" s="89"/>
      <c r="V929" s="88"/>
      <c r="W929" s="77"/>
      <c r="X929" s="89"/>
      <c r="AA929" s="229"/>
      <c r="AB929" s="229"/>
      <c r="AC929" s="229"/>
    </row>
    <row r="930" spans="2:29" s="79" customFormat="1" x14ac:dyDescent="0.25">
      <c r="B930" s="77"/>
      <c r="C930" s="88"/>
      <c r="D930" s="77"/>
      <c r="E930" s="89"/>
      <c r="F930" s="90"/>
      <c r="G930" s="78"/>
      <c r="H930" s="89"/>
      <c r="I930" s="88"/>
      <c r="J930" s="78"/>
      <c r="K930" s="89"/>
      <c r="L930" s="88"/>
      <c r="N930" s="89"/>
      <c r="P930" s="90"/>
      <c r="Q930" s="78"/>
      <c r="R930" s="89"/>
      <c r="S930" s="88"/>
      <c r="T930" s="78"/>
      <c r="U930" s="89"/>
      <c r="V930" s="88"/>
      <c r="W930" s="77"/>
      <c r="X930" s="89"/>
      <c r="AA930" s="229"/>
      <c r="AB930" s="229"/>
      <c r="AC930" s="229"/>
    </row>
    <row r="931" spans="2:29" s="79" customFormat="1" x14ac:dyDescent="0.25">
      <c r="B931" s="77"/>
      <c r="C931" s="88"/>
      <c r="D931" s="77"/>
      <c r="E931" s="89"/>
      <c r="F931" s="90"/>
      <c r="G931" s="78"/>
      <c r="H931" s="89"/>
      <c r="I931" s="88"/>
      <c r="J931" s="78"/>
      <c r="K931" s="89"/>
      <c r="L931" s="88"/>
      <c r="N931" s="89"/>
      <c r="P931" s="90"/>
      <c r="Q931" s="78"/>
      <c r="R931" s="89"/>
      <c r="S931" s="88"/>
      <c r="T931" s="78"/>
      <c r="U931" s="89"/>
      <c r="V931" s="88"/>
      <c r="W931" s="77"/>
      <c r="X931" s="89"/>
      <c r="AA931" s="229"/>
      <c r="AB931" s="229"/>
      <c r="AC931" s="229"/>
    </row>
    <row r="932" spans="2:29" s="79" customFormat="1" x14ac:dyDescent="0.25">
      <c r="B932" s="77"/>
      <c r="C932" s="88"/>
      <c r="D932" s="77"/>
      <c r="E932" s="89"/>
      <c r="F932" s="90"/>
      <c r="G932" s="78"/>
      <c r="H932" s="89"/>
      <c r="I932" s="88"/>
      <c r="J932" s="78"/>
      <c r="K932" s="89"/>
      <c r="L932" s="88"/>
      <c r="N932" s="89"/>
      <c r="P932" s="90"/>
      <c r="Q932" s="78"/>
      <c r="R932" s="89"/>
      <c r="S932" s="88"/>
      <c r="T932" s="78"/>
      <c r="U932" s="89"/>
      <c r="V932" s="88"/>
      <c r="W932" s="77"/>
      <c r="X932" s="89"/>
      <c r="AA932" s="229"/>
      <c r="AB932" s="229"/>
      <c r="AC932" s="229"/>
    </row>
    <row r="933" spans="2:29" s="79" customFormat="1" x14ac:dyDescent="0.25">
      <c r="B933" s="77"/>
      <c r="C933" s="88"/>
      <c r="D933" s="77"/>
      <c r="E933" s="89"/>
      <c r="F933" s="90"/>
      <c r="G933" s="78"/>
      <c r="H933" s="89"/>
      <c r="I933" s="88"/>
      <c r="J933" s="78"/>
      <c r="K933" s="89"/>
      <c r="L933" s="88"/>
      <c r="N933" s="89"/>
      <c r="P933" s="90"/>
      <c r="Q933" s="78"/>
      <c r="R933" s="89"/>
      <c r="S933" s="88"/>
      <c r="T933" s="78"/>
      <c r="U933" s="89"/>
      <c r="V933" s="88"/>
      <c r="W933" s="77"/>
      <c r="X933" s="89"/>
      <c r="AA933" s="229"/>
      <c r="AB933" s="229"/>
      <c r="AC933" s="229"/>
    </row>
    <row r="934" spans="2:29" s="79" customFormat="1" x14ac:dyDescent="0.25">
      <c r="B934" s="77"/>
      <c r="C934" s="88"/>
      <c r="D934" s="77"/>
      <c r="E934" s="89"/>
      <c r="F934" s="90"/>
      <c r="G934" s="78"/>
      <c r="H934" s="89"/>
      <c r="I934" s="88"/>
      <c r="J934" s="78"/>
      <c r="K934" s="89"/>
      <c r="L934" s="88"/>
      <c r="N934" s="89"/>
      <c r="P934" s="90"/>
      <c r="Q934" s="78"/>
      <c r="R934" s="89"/>
      <c r="S934" s="88"/>
      <c r="T934" s="78"/>
      <c r="U934" s="89"/>
      <c r="V934" s="88"/>
      <c r="W934" s="77"/>
      <c r="X934" s="89"/>
      <c r="AA934" s="229"/>
      <c r="AB934" s="229"/>
      <c r="AC934" s="229"/>
    </row>
    <row r="935" spans="2:29" s="79" customFormat="1" x14ac:dyDescent="0.25">
      <c r="B935" s="77"/>
      <c r="C935" s="88"/>
      <c r="D935" s="77"/>
      <c r="E935" s="89"/>
      <c r="F935" s="90"/>
      <c r="G935" s="78"/>
      <c r="H935" s="89"/>
      <c r="I935" s="88"/>
      <c r="J935" s="78"/>
      <c r="K935" s="89"/>
      <c r="L935" s="88"/>
      <c r="N935" s="89"/>
      <c r="P935" s="90"/>
      <c r="Q935" s="78"/>
      <c r="R935" s="89"/>
      <c r="S935" s="88"/>
      <c r="T935" s="78"/>
      <c r="U935" s="89"/>
      <c r="V935" s="88"/>
      <c r="W935" s="77"/>
      <c r="X935" s="89"/>
      <c r="AA935" s="229"/>
      <c r="AB935" s="229"/>
      <c r="AC935" s="229"/>
    </row>
    <row r="936" spans="2:29" s="79" customFormat="1" x14ac:dyDescent="0.25">
      <c r="B936" s="77"/>
      <c r="C936" s="88"/>
      <c r="D936" s="77"/>
      <c r="E936" s="89"/>
      <c r="F936" s="90"/>
      <c r="G936" s="78"/>
      <c r="H936" s="89"/>
      <c r="I936" s="88"/>
      <c r="J936" s="78"/>
      <c r="K936" s="89"/>
      <c r="L936" s="88"/>
      <c r="N936" s="89"/>
      <c r="P936" s="90"/>
      <c r="Q936" s="78"/>
      <c r="R936" s="89"/>
      <c r="S936" s="88"/>
      <c r="T936" s="78"/>
      <c r="U936" s="89"/>
      <c r="V936" s="88"/>
      <c r="W936" s="77"/>
      <c r="X936" s="89"/>
      <c r="AA936" s="229"/>
      <c r="AB936" s="229"/>
      <c r="AC936" s="229"/>
    </row>
    <row r="937" spans="2:29" s="79" customFormat="1" x14ac:dyDescent="0.25">
      <c r="B937" s="77"/>
      <c r="C937" s="88"/>
      <c r="D937" s="77"/>
      <c r="E937" s="89"/>
      <c r="F937" s="90"/>
      <c r="G937" s="78"/>
      <c r="H937" s="89"/>
      <c r="I937" s="88"/>
      <c r="J937" s="78"/>
      <c r="K937" s="89"/>
      <c r="L937" s="88"/>
      <c r="N937" s="89"/>
      <c r="P937" s="90"/>
      <c r="Q937" s="78"/>
      <c r="R937" s="89"/>
      <c r="S937" s="88"/>
      <c r="T937" s="78"/>
      <c r="U937" s="89"/>
      <c r="V937" s="88"/>
      <c r="W937" s="77"/>
      <c r="X937" s="89"/>
      <c r="AA937" s="229"/>
      <c r="AB937" s="229"/>
      <c r="AC937" s="229"/>
    </row>
    <row r="938" spans="2:29" s="79" customFormat="1" x14ac:dyDescent="0.25">
      <c r="B938" s="77"/>
      <c r="C938" s="88"/>
      <c r="D938" s="77"/>
      <c r="E938" s="89"/>
      <c r="F938" s="90"/>
      <c r="G938" s="78"/>
      <c r="H938" s="89"/>
      <c r="I938" s="88"/>
      <c r="J938" s="78"/>
      <c r="K938" s="89"/>
      <c r="L938" s="88"/>
      <c r="N938" s="89"/>
      <c r="P938" s="90"/>
      <c r="Q938" s="78"/>
      <c r="R938" s="89"/>
      <c r="S938" s="88"/>
      <c r="T938" s="78"/>
      <c r="U938" s="89"/>
      <c r="V938" s="88"/>
      <c r="W938" s="77"/>
      <c r="X938" s="89"/>
      <c r="AA938" s="229"/>
      <c r="AB938" s="229"/>
      <c r="AC938" s="229"/>
    </row>
    <row r="939" spans="2:29" s="79" customFormat="1" x14ac:dyDescent="0.25">
      <c r="B939" s="77"/>
      <c r="C939" s="88"/>
      <c r="D939" s="77"/>
      <c r="E939" s="89"/>
      <c r="F939" s="90"/>
      <c r="G939" s="78"/>
      <c r="H939" s="89"/>
      <c r="I939" s="88"/>
      <c r="J939" s="78"/>
      <c r="K939" s="89"/>
      <c r="L939" s="88"/>
      <c r="N939" s="89"/>
      <c r="P939" s="90"/>
      <c r="Q939" s="78"/>
      <c r="R939" s="89"/>
      <c r="S939" s="88"/>
      <c r="T939" s="78"/>
      <c r="U939" s="89"/>
      <c r="V939" s="88"/>
      <c r="W939" s="77"/>
      <c r="X939" s="89"/>
      <c r="AA939" s="229"/>
      <c r="AB939" s="229"/>
      <c r="AC939" s="229"/>
    </row>
    <row r="940" spans="2:29" s="79" customFormat="1" x14ac:dyDescent="0.25">
      <c r="B940" s="77"/>
      <c r="C940" s="88"/>
      <c r="D940" s="77"/>
      <c r="E940" s="89"/>
      <c r="F940" s="90"/>
      <c r="G940" s="78"/>
      <c r="H940" s="89"/>
      <c r="I940" s="88"/>
      <c r="J940" s="78"/>
      <c r="K940" s="89"/>
      <c r="L940" s="88"/>
      <c r="N940" s="89"/>
      <c r="P940" s="90"/>
      <c r="Q940" s="78"/>
      <c r="R940" s="89"/>
      <c r="S940" s="88"/>
      <c r="T940" s="78"/>
      <c r="U940" s="89"/>
      <c r="V940" s="88"/>
      <c r="W940" s="77"/>
      <c r="X940" s="89"/>
      <c r="AA940" s="229"/>
      <c r="AB940" s="229"/>
      <c r="AC940" s="229"/>
    </row>
    <row r="941" spans="2:29" s="79" customFormat="1" x14ac:dyDescent="0.25">
      <c r="B941" s="77"/>
      <c r="C941" s="88"/>
      <c r="D941" s="77"/>
      <c r="E941" s="89"/>
      <c r="F941" s="90"/>
      <c r="G941" s="78"/>
      <c r="H941" s="89"/>
      <c r="I941" s="88"/>
      <c r="J941" s="78"/>
      <c r="K941" s="89"/>
      <c r="L941" s="88"/>
      <c r="N941" s="89"/>
      <c r="P941" s="90"/>
      <c r="Q941" s="78"/>
      <c r="R941" s="89"/>
      <c r="S941" s="88"/>
      <c r="T941" s="78"/>
      <c r="U941" s="89"/>
      <c r="V941" s="88"/>
      <c r="W941" s="77"/>
      <c r="X941" s="89"/>
      <c r="AA941" s="229"/>
      <c r="AB941" s="229"/>
      <c r="AC941" s="229"/>
    </row>
    <row r="942" spans="2:29" s="79" customFormat="1" x14ac:dyDescent="0.25">
      <c r="B942" s="77"/>
      <c r="C942" s="88"/>
      <c r="D942" s="77"/>
      <c r="E942" s="89"/>
      <c r="F942" s="90"/>
      <c r="G942" s="78"/>
      <c r="H942" s="89"/>
      <c r="I942" s="88"/>
      <c r="J942" s="78"/>
      <c r="K942" s="89"/>
      <c r="L942" s="88"/>
      <c r="N942" s="89"/>
      <c r="P942" s="90"/>
      <c r="Q942" s="78"/>
      <c r="R942" s="89"/>
      <c r="S942" s="88"/>
      <c r="T942" s="78"/>
      <c r="U942" s="89"/>
      <c r="V942" s="88"/>
      <c r="W942" s="77"/>
      <c r="X942" s="89"/>
      <c r="AA942" s="229"/>
      <c r="AB942" s="229"/>
      <c r="AC942" s="229"/>
    </row>
    <row r="943" spans="2:29" s="79" customFormat="1" x14ac:dyDescent="0.25">
      <c r="B943" s="77"/>
      <c r="C943" s="88"/>
      <c r="D943" s="77"/>
      <c r="E943" s="89"/>
      <c r="F943" s="90"/>
      <c r="G943" s="78"/>
      <c r="H943" s="89"/>
      <c r="I943" s="88"/>
      <c r="J943" s="78"/>
      <c r="K943" s="89"/>
      <c r="L943" s="88"/>
      <c r="N943" s="89"/>
      <c r="P943" s="90"/>
      <c r="Q943" s="78"/>
      <c r="R943" s="89"/>
      <c r="S943" s="88"/>
      <c r="T943" s="78"/>
      <c r="U943" s="89"/>
      <c r="V943" s="88"/>
      <c r="W943" s="77"/>
      <c r="X943" s="89"/>
      <c r="AA943" s="229"/>
      <c r="AB943" s="229"/>
      <c r="AC943" s="229"/>
    </row>
    <row r="944" spans="2:29" s="79" customFormat="1" x14ac:dyDescent="0.25">
      <c r="B944" s="77"/>
      <c r="C944" s="88"/>
      <c r="D944" s="77"/>
      <c r="E944" s="89"/>
      <c r="F944" s="90"/>
      <c r="G944" s="78"/>
      <c r="H944" s="89"/>
      <c r="I944" s="88"/>
      <c r="J944" s="78"/>
      <c r="K944" s="89"/>
      <c r="L944" s="88"/>
      <c r="N944" s="89"/>
      <c r="P944" s="90"/>
      <c r="Q944" s="78"/>
      <c r="R944" s="89"/>
      <c r="S944" s="88"/>
      <c r="T944" s="78"/>
      <c r="U944" s="89"/>
      <c r="V944" s="88"/>
      <c r="W944" s="77"/>
      <c r="X944" s="89"/>
      <c r="AA944" s="229"/>
      <c r="AB944" s="229"/>
      <c r="AC944" s="229"/>
    </row>
    <row r="945" spans="2:29" s="79" customFormat="1" x14ac:dyDescent="0.25">
      <c r="B945" s="77"/>
      <c r="C945" s="88"/>
      <c r="D945" s="77"/>
      <c r="E945" s="89"/>
      <c r="F945" s="90"/>
      <c r="G945" s="78"/>
      <c r="H945" s="89"/>
      <c r="I945" s="88"/>
      <c r="J945" s="78"/>
      <c r="K945" s="89"/>
      <c r="L945" s="88"/>
      <c r="N945" s="89"/>
      <c r="P945" s="90"/>
      <c r="Q945" s="78"/>
      <c r="R945" s="89"/>
      <c r="S945" s="88"/>
      <c r="T945" s="78"/>
      <c r="U945" s="89"/>
      <c r="V945" s="88"/>
      <c r="W945" s="77"/>
      <c r="X945" s="89"/>
      <c r="AA945" s="229"/>
      <c r="AB945" s="229"/>
      <c r="AC945" s="229"/>
    </row>
    <row r="946" spans="2:29" s="79" customFormat="1" x14ac:dyDescent="0.25">
      <c r="B946" s="77"/>
      <c r="C946" s="88"/>
      <c r="D946" s="77"/>
      <c r="E946" s="89"/>
      <c r="F946" s="90"/>
      <c r="G946" s="78"/>
      <c r="H946" s="89"/>
      <c r="I946" s="88"/>
      <c r="J946" s="78"/>
      <c r="K946" s="89"/>
      <c r="L946" s="88"/>
      <c r="N946" s="89"/>
      <c r="P946" s="90"/>
      <c r="Q946" s="78"/>
      <c r="R946" s="89"/>
      <c r="S946" s="88"/>
      <c r="T946" s="78"/>
      <c r="U946" s="89"/>
      <c r="V946" s="88"/>
      <c r="W946" s="77"/>
      <c r="X946" s="89"/>
      <c r="AA946" s="229"/>
      <c r="AB946" s="229"/>
      <c r="AC946" s="229"/>
    </row>
    <row r="947" spans="2:29" s="79" customFormat="1" x14ac:dyDescent="0.25">
      <c r="B947" s="77"/>
      <c r="C947" s="88"/>
      <c r="D947" s="77"/>
      <c r="E947" s="89"/>
      <c r="F947" s="90"/>
      <c r="G947" s="78"/>
      <c r="H947" s="89"/>
      <c r="I947" s="88"/>
      <c r="J947" s="78"/>
      <c r="K947" s="89"/>
      <c r="L947" s="88"/>
      <c r="N947" s="89"/>
      <c r="P947" s="90"/>
      <c r="Q947" s="78"/>
      <c r="R947" s="89"/>
      <c r="S947" s="88"/>
      <c r="T947" s="78"/>
      <c r="U947" s="89"/>
      <c r="V947" s="88"/>
      <c r="W947" s="77"/>
      <c r="X947" s="89"/>
      <c r="AA947" s="229"/>
      <c r="AB947" s="229"/>
      <c r="AC947" s="229"/>
    </row>
    <row r="948" spans="2:29" s="79" customFormat="1" x14ac:dyDescent="0.25">
      <c r="B948" s="77"/>
      <c r="C948" s="88"/>
      <c r="D948" s="77"/>
      <c r="E948" s="89"/>
      <c r="F948" s="90"/>
      <c r="G948" s="78"/>
      <c r="H948" s="89"/>
      <c r="I948" s="88"/>
      <c r="J948" s="78"/>
      <c r="K948" s="89"/>
      <c r="L948" s="88"/>
      <c r="N948" s="89"/>
      <c r="P948" s="90"/>
      <c r="Q948" s="78"/>
      <c r="R948" s="89"/>
      <c r="S948" s="88"/>
      <c r="T948" s="78"/>
      <c r="U948" s="89"/>
      <c r="V948" s="88"/>
      <c r="W948" s="77"/>
      <c r="X948" s="89"/>
      <c r="AA948" s="229"/>
      <c r="AB948" s="229"/>
      <c r="AC948" s="229"/>
    </row>
    <row r="949" spans="2:29" s="79" customFormat="1" x14ac:dyDescent="0.25">
      <c r="B949" s="77"/>
      <c r="C949" s="88"/>
      <c r="D949" s="77"/>
      <c r="E949" s="89"/>
      <c r="F949" s="90"/>
      <c r="G949" s="78"/>
      <c r="H949" s="89"/>
      <c r="I949" s="88"/>
      <c r="J949" s="78"/>
      <c r="K949" s="89"/>
      <c r="L949" s="88"/>
      <c r="N949" s="89"/>
      <c r="P949" s="90"/>
      <c r="Q949" s="78"/>
      <c r="R949" s="89"/>
      <c r="S949" s="88"/>
      <c r="T949" s="78"/>
      <c r="U949" s="89"/>
      <c r="V949" s="88"/>
      <c r="W949" s="77"/>
      <c r="X949" s="89"/>
      <c r="AA949" s="229"/>
      <c r="AB949" s="229"/>
      <c r="AC949" s="229"/>
    </row>
    <row r="950" spans="2:29" s="79" customFormat="1" x14ac:dyDescent="0.25">
      <c r="B950" s="77"/>
      <c r="C950" s="88"/>
      <c r="D950" s="77"/>
      <c r="E950" s="89"/>
      <c r="F950" s="90"/>
      <c r="G950" s="78"/>
      <c r="H950" s="89"/>
      <c r="I950" s="88"/>
      <c r="J950" s="78"/>
      <c r="K950" s="89"/>
      <c r="L950" s="88"/>
      <c r="N950" s="89"/>
      <c r="P950" s="90"/>
      <c r="Q950" s="78"/>
      <c r="R950" s="89"/>
      <c r="S950" s="88"/>
      <c r="T950" s="78"/>
      <c r="U950" s="89"/>
      <c r="V950" s="88"/>
      <c r="W950" s="77"/>
      <c r="X950" s="89"/>
      <c r="AA950" s="229"/>
      <c r="AB950" s="229"/>
      <c r="AC950" s="229"/>
    </row>
    <row r="951" spans="2:29" s="79" customFormat="1" x14ac:dyDescent="0.25">
      <c r="B951" s="77"/>
      <c r="C951" s="88"/>
      <c r="D951" s="77"/>
      <c r="E951" s="89"/>
      <c r="F951" s="90"/>
      <c r="G951" s="78"/>
      <c r="H951" s="89"/>
      <c r="I951" s="88"/>
      <c r="J951" s="78"/>
      <c r="K951" s="89"/>
      <c r="L951" s="88"/>
      <c r="N951" s="89"/>
      <c r="P951" s="90"/>
      <c r="Q951" s="78"/>
      <c r="R951" s="89"/>
      <c r="S951" s="88"/>
      <c r="T951" s="78"/>
      <c r="U951" s="89"/>
      <c r="V951" s="88"/>
      <c r="W951" s="77"/>
      <c r="X951" s="89"/>
      <c r="AA951" s="229"/>
      <c r="AB951" s="229"/>
      <c r="AC951" s="229"/>
    </row>
    <row r="952" spans="2:29" s="79" customFormat="1" x14ac:dyDescent="0.25">
      <c r="B952" s="77"/>
      <c r="C952" s="88"/>
      <c r="D952" s="77"/>
      <c r="E952" s="89"/>
      <c r="F952" s="90"/>
      <c r="G952" s="78"/>
      <c r="H952" s="89"/>
      <c r="I952" s="88"/>
      <c r="J952" s="78"/>
      <c r="K952" s="89"/>
      <c r="L952" s="88"/>
      <c r="N952" s="89"/>
      <c r="P952" s="90"/>
      <c r="Q952" s="78"/>
      <c r="R952" s="89"/>
      <c r="S952" s="88"/>
      <c r="T952" s="78"/>
      <c r="U952" s="89"/>
      <c r="V952" s="88"/>
      <c r="W952" s="77"/>
      <c r="X952" s="89"/>
      <c r="AA952" s="229"/>
      <c r="AB952" s="229"/>
      <c r="AC952" s="229"/>
    </row>
    <row r="953" spans="2:29" s="79" customFormat="1" x14ac:dyDescent="0.25">
      <c r="B953" s="77"/>
      <c r="C953" s="88"/>
      <c r="D953" s="77"/>
      <c r="E953" s="89"/>
      <c r="F953" s="90"/>
      <c r="G953" s="78"/>
      <c r="H953" s="89"/>
      <c r="I953" s="88"/>
      <c r="J953" s="78"/>
      <c r="K953" s="89"/>
      <c r="L953" s="88"/>
      <c r="N953" s="89"/>
      <c r="P953" s="90"/>
      <c r="Q953" s="78"/>
      <c r="R953" s="89"/>
      <c r="S953" s="88"/>
      <c r="T953" s="78"/>
      <c r="U953" s="89"/>
      <c r="V953" s="88"/>
      <c r="W953" s="77"/>
      <c r="X953" s="89"/>
      <c r="AA953" s="229"/>
      <c r="AB953" s="229"/>
      <c r="AC953" s="229"/>
    </row>
    <row r="954" spans="2:29" s="79" customFormat="1" x14ac:dyDescent="0.25">
      <c r="B954" s="77"/>
      <c r="C954" s="88"/>
      <c r="D954" s="77"/>
      <c r="E954" s="89"/>
      <c r="F954" s="90"/>
      <c r="G954" s="78"/>
      <c r="H954" s="89"/>
      <c r="I954" s="88"/>
      <c r="J954" s="78"/>
      <c r="K954" s="89"/>
      <c r="L954" s="88"/>
      <c r="N954" s="89"/>
      <c r="P954" s="90"/>
      <c r="Q954" s="78"/>
      <c r="R954" s="89"/>
      <c r="S954" s="88"/>
      <c r="T954" s="78"/>
      <c r="U954" s="89"/>
      <c r="V954" s="88"/>
      <c r="W954" s="77"/>
      <c r="X954" s="89"/>
      <c r="AA954" s="229"/>
      <c r="AB954" s="229"/>
      <c r="AC954" s="229"/>
    </row>
    <row r="955" spans="2:29" s="79" customFormat="1" x14ac:dyDescent="0.25">
      <c r="B955" s="77"/>
      <c r="C955" s="88"/>
      <c r="D955" s="77"/>
      <c r="E955" s="89"/>
      <c r="F955" s="90"/>
      <c r="G955" s="78"/>
      <c r="H955" s="89"/>
      <c r="I955" s="88"/>
      <c r="J955" s="78"/>
      <c r="K955" s="89"/>
      <c r="L955" s="88"/>
      <c r="N955" s="89"/>
      <c r="P955" s="90"/>
      <c r="Q955" s="78"/>
      <c r="R955" s="89"/>
      <c r="S955" s="88"/>
      <c r="T955" s="78"/>
      <c r="U955" s="89"/>
      <c r="V955" s="88"/>
      <c r="W955" s="77"/>
      <c r="X955" s="89"/>
      <c r="AA955" s="229"/>
      <c r="AB955" s="229"/>
      <c r="AC955" s="229"/>
    </row>
    <row r="956" spans="2:29" s="79" customFormat="1" x14ac:dyDescent="0.25">
      <c r="B956" s="77"/>
      <c r="C956" s="88"/>
      <c r="D956" s="77"/>
      <c r="E956" s="89"/>
      <c r="F956" s="90"/>
      <c r="G956" s="78"/>
      <c r="H956" s="89"/>
      <c r="I956" s="88"/>
      <c r="J956" s="78"/>
      <c r="K956" s="89"/>
      <c r="L956" s="88"/>
      <c r="N956" s="89"/>
      <c r="P956" s="90"/>
      <c r="Q956" s="78"/>
      <c r="R956" s="89"/>
      <c r="S956" s="88"/>
      <c r="T956" s="78"/>
      <c r="U956" s="89"/>
      <c r="V956" s="88"/>
      <c r="W956" s="77"/>
      <c r="X956" s="89"/>
      <c r="AA956" s="229"/>
      <c r="AB956" s="229"/>
      <c r="AC956" s="229"/>
    </row>
    <row r="957" spans="2:29" s="79" customFormat="1" x14ac:dyDescent="0.25">
      <c r="B957" s="77"/>
      <c r="C957" s="88"/>
      <c r="D957" s="77"/>
      <c r="E957" s="89"/>
      <c r="F957" s="90"/>
      <c r="G957" s="78"/>
      <c r="H957" s="89"/>
      <c r="I957" s="88"/>
      <c r="J957" s="78"/>
      <c r="K957" s="89"/>
      <c r="L957" s="88"/>
      <c r="N957" s="89"/>
      <c r="P957" s="90"/>
      <c r="Q957" s="78"/>
      <c r="R957" s="89"/>
      <c r="S957" s="88"/>
      <c r="T957" s="78"/>
      <c r="U957" s="89"/>
      <c r="V957" s="88"/>
      <c r="W957" s="77"/>
      <c r="X957" s="89"/>
      <c r="AA957" s="229"/>
      <c r="AB957" s="229"/>
      <c r="AC957" s="229"/>
    </row>
    <row r="958" spans="2:29" s="79" customFormat="1" x14ac:dyDescent="0.25">
      <c r="B958" s="77"/>
      <c r="C958" s="88"/>
      <c r="D958" s="77"/>
      <c r="E958" s="89"/>
      <c r="F958" s="90"/>
      <c r="G958" s="78"/>
      <c r="H958" s="89"/>
      <c r="I958" s="88"/>
      <c r="J958" s="78"/>
      <c r="K958" s="89"/>
      <c r="L958" s="88"/>
      <c r="N958" s="89"/>
      <c r="P958" s="90"/>
      <c r="Q958" s="78"/>
      <c r="R958" s="89"/>
      <c r="S958" s="88"/>
      <c r="T958" s="78"/>
      <c r="U958" s="89"/>
      <c r="V958" s="88"/>
      <c r="W958" s="77"/>
      <c r="X958" s="89"/>
      <c r="AA958" s="229"/>
      <c r="AB958" s="229"/>
      <c r="AC958" s="229"/>
    </row>
    <row r="959" spans="2:29" s="79" customFormat="1" x14ac:dyDescent="0.25">
      <c r="B959" s="77"/>
      <c r="C959" s="88"/>
      <c r="D959" s="77"/>
      <c r="E959" s="89"/>
      <c r="F959" s="90"/>
      <c r="G959" s="78"/>
      <c r="H959" s="89"/>
      <c r="I959" s="88"/>
      <c r="J959" s="78"/>
      <c r="K959" s="89"/>
      <c r="L959" s="88"/>
      <c r="N959" s="89"/>
      <c r="P959" s="90"/>
      <c r="Q959" s="78"/>
      <c r="R959" s="89"/>
      <c r="S959" s="88"/>
      <c r="T959" s="78"/>
      <c r="U959" s="89"/>
      <c r="V959" s="88"/>
      <c r="W959" s="77"/>
      <c r="X959" s="89"/>
      <c r="AA959" s="229"/>
      <c r="AB959" s="229"/>
      <c r="AC959" s="229"/>
    </row>
    <row r="960" spans="2:29" s="79" customFormat="1" x14ac:dyDescent="0.25">
      <c r="B960" s="77"/>
      <c r="C960" s="88"/>
      <c r="D960" s="77"/>
      <c r="E960" s="89"/>
      <c r="F960" s="90"/>
      <c r="G960" s="78"/>
      <c r="H960" s="89"/>
      <c r="I960" s="88"/>
      <c r="J960" s="78"/>
      <c r="K960" s="89"/>
      <c r="L960" s="88"/>
      <c r="N960" s="89"/>
      <c r="P960" s="90"/>
      <c r="Q960" s="78"/>
      <c r="R960" s="89"/>
      <c r="S960" s="88"/>
      <c r="T960" s="78"/>
      <c r="U960" s="89"/>
      <c r="V960" s="88"/>
      <c r="W960" s="77"/>
      <c r="X960" s="89"/>
      <c r="AA960" s="229"/>
      <c r="AB960" s="229"/>
      <c r="AC960" s="229"/>
    </row>
    <row r="961" spans="2:29" s="79" customFormat="1" x14ac:dyDescent="0.25">
      <c r="B961" s="77"/>
      <c r="C961" s="88"/>
      <c r="D961" s="77"/>
      <c r="E961" s="89"/>
      <c r="F961" s="90"/>
      <c r="G961" s="78"/>
      <c r="H961" s="89"/>
      <c r="I961" s="88"/>
      <c r="J961" s="78"/>
      <c r="K961" s="89"/>
      <c r="L961" s="88"/>
      <c r="N961" s="89"/>
      <c r="P961" s="90"/>
      <c r="Q961" s="78"/>
      <c r="R961" s="89"/>
      <c r="S961" s="88"/>
      <c r="T961" s="78"/>
      <c r="U961" s="89"/>
      <c r="V961" s="88"/>
      <c r="W961" s="77"/>
      <c r="X961" s="89"/>
      <c r="AA961" s="229"/>
      <c r="AB961" s="229"/>
      <c r="AC961" s="229"/>
    </row>
    <row r="962" spans="2:29" s="79" customFormat="1" x14ac:dyDescent="0.25">
      <c r="B962" s="77"/>
      <c r="C962" s="88"/>
      <c r="D962" s="77"/>
      <c r="E962" s="89"/>
      <c r="F962" s="90"/>
      <c r="G962" s="78"/>
      <c r="H962" s="89"/>
      <c r="I962" s="88"/>
      <c r="J962" s="78"/>
      <c r="K962" s="89"/>
      <c r="L962" s="88"/>
      <c r="N962" s="89"/>
      <c r="P962" s="90"/>
      <c r="Q962" s="78"/>
      <c r="R962" s="89"/>
      <c r="S962" s="88"/>
      <c r="T962" s="78"/>
      <c r="U962" s="89"/>
      <c r="V962" s="88"/>
      <c r="W962" s="77"/>
      <c r="X962" s="89"/>
      <c r="AA962" s="229"/>
      <c r="AB962" s="229"/>
      <c r="AC962" s="229"/>
    </row>
    <row r="963" spans="2:29" s="79" customFormat="1" x14ac:dyDescent="0.25">
      <c r="B963" s="77"/>
      <c r="C963" s="88"/>
      <c r="D963" s="77"/>
      <c r="E963" s="89"/>
      <c r="F963" s="90"/>
      <c r="G963" s="78"/>
      <c r="H963" s="89"/>
      <c r="I963" s="88"/>
      <c r="J963" s="78"/>
      <c r="K963" s="89"/>
      <c r="L963" s="88"/>
      <c r="N963" s="89"/>
      <c r="P963" s="90"/>
      <c r="Q963" s="78"/>
      <c r="R963" s="89"/>
      <c r="S963" s="88"/>
      <c r="T963" s="78"/>
      <c r="U963" s="89"/>
      <c r="V963" s="88"/>
      <c r="W963" s="77"/>
      <c r="X963" s="89"/>
      <c r="AA963" s="229"/>
      <c r="AB963" s="229"/>
      <c r="AC963" s="229"/>
    </row>
    <row r="964" spans="2:29" s="79" customFormat="1" x14ac:dyDescent="0.25">
      <c r="B964" s="77"/>
      <c r="C964" s="88"/>
      <c r="D964" s="77"/>
      <c r="E964" s="89"/>
      <c r="F964" s="90"/>
      <c r="G964" s="78"/>
      <c r="H964" s="89"/>
      <c r="I964" s="88"/>
      <c r="J964" s="78"/>
      <c r="K964" s="89"/>
      <c r="L964" s="88"/>
      <c r="N964" s="89"/>
      <c r="P964" s="90"/>
      <c r="Q964" s="78"/>
      <c r="R964" s="89"/>
      <c r="S964" s="88"/>
      <c r="T964" s="78"/>
      <c r="U964" s="89"/>
      <c r="V964" s="88"/>
      <c r="W964" s="77"/>
      <c r="X964" s="89"/>
      <c r="AA964" s="229"/>
      <c r="AB964" s="229"/>
      <c r="AC964" s="229"/>
    </row>
    <row r="965" spans="2:29" s="79" customFormat="1" x14ac:dyDescent="0.25">
      <c r="B965" s="77"/>
      <c r="C965" s="88"/>
      <c r="D965" s="77"/>
      <c r="E965" s="89"/>
      <c r="F965" s="90"/>
      <c r="G965" s="78"/>
      <c r="H965" s="89"/>
      <c r="I965" s="88"/>
      <c r="J965" s="78"/>
      <c r="K965" s="89"/>
      <c r="L965" s="88"/>
      <c r="N965" s="89"/>
      <c r="P965" s="90"/>
      <c r="Q965" s="78"/>
      <c r="R965" s="89"/>
      <c r="S965" s="88"/>
      <c r="T965" s="78"/>
      <c r="U965" s="89"/>
      <c r="V965" s="88"/>
      <c r="W965" s="77"/>
      <c r="X965" s="89"/>
      <c r="AA965" s="229"/>
      <c r="AB965" s="229"/>
      <c r="AC965" s="229"/>
    </row>
    <row r="966" spans="2:29" s="79" customFormat="1" x14ac:dyDescent="0.25">
      <c r="B966" s="77"/>
      <c r="C966" s="88"/>
      <c r="D966" s="77"/>
      <c r="E966" s="89"/>
      <c r="F966" s="90"/>
      <c r="G966" s="78"/>
      <c r="H966" s="89"/>
      <c r="I966" s="88"/>
      <c r="J966" s="78"/>
      <c r="K966" s="89"/>
      <c r="L966" s="88"/>
      <c r="N966" s="89"/>
      <c r="P966" s="90"/>
      <c r="Q966" s="78"/>
      <c r="R966" s="89"/>
      <c r="S966" s="88"/>
      <c r="T966" s="78"/>
      <c r="U966" s="89"/>
      <c r="V966" s="88"/>
      <c r="W966" s="77"/>
      <c r="X966" s="89"/>
      <c r="AA966" s="229"/>
      <c r="AB966" s="229"/>
      <c r="AC966" s="229"/>
    </row>
    <row r="967" spans="2:29" s="79" customFormat="1" x14ac:dyDescent="0.25">
      <c r="B967" s="77"/>
      <c r="C967" s="88"/>
      <c r="D967" s="77"/>
      <c r="E967" s="89"/>
      <c r="F967" s="90"/>
      <c r="G967" s="78"/>
      <c r="H967" s="89"/>
      <c r="I967" s="88"/>
      <c r="J967" s="78"/>
      <c r="K967" s="89"/>
      <c r="L967" s="88"/>
      <c r="N967" s="89"/>
      <c r="P967" s="90"/>
      <c r="Q967" s="78"/>
      <c r="R967" s="89"/>
      <c r="S967" s="88"/>
      <c r="T967" s="78"/>
      <c r="U967" s="89"/>
      <c r="V967" s="88"/>
      <c r="W967" s="77"/>
      <c r="X967" s="89"/>
      <c r="AA967" s="229"/>
      <c r="AB967" s="229"/>
      <c r="AC967" s="229"/>
    </row>
    <row r="968" spans="2:29" s="79" customFormat="1" x14ac:dyDescent="0.25">
      <c r="B968" s="77"/>
      <c r="C968" s="88"/>
      <c r="D968" s="77"/>
      <c r="E968" s="89"/>
      <c r="F968" s="90"/>
      <c r="G968" s="78"/>
      <c r="H968" s="89"/>
      <c r="I968" s="88"/>
      <c r="J968" s="78"/>
      <c r="K968" s="89"/>
      <c r="L968" s="88"/>
      <c r="N968" s="89"/>
      <c r="P968" s="90"/>
      <c r="Q968" s="78"/>
      <c r="R968" s="89"/>
      <c r="S968" s="88"/>
      <c r="T968" s="78"/>
      <c r="U968" s="89"/>
      <c r="V968" s="88"/>
      <c r="W968" s="77"/>
      <c r="X968" s="89"/>
      <c r="AA968" s="229"/>
      <c r="AB968" s="229"/>
      <c r="AC968" s="229"/>
    </row>
    <row r="969" spans="2:29" s="79" customFormat="1" x14ac:dyDescent="0.25">
      <c r="B969" s="77"/>
      <c r="C969" s="88"/>
      <c r="D969" s="77"/>
      <c r="E969" s="89"/>
      <c r="F969" s="90"/>
      <c r="G969" s="78"/>
      <c r="H969" s="89"/>
      <c r="I969" s="88"/>
      <c r="J969" s="78"/>
      <c r="K969" s="89"/>
      <c r="L969" s="88"/>
      <c r="N969" s="89"/>
      <c r="P969" s="90"/>
      <c r="Q969" s="78"/>
      <c r="R969" s="89"/>
      <c r="S969" s="88"/>
      <c r="T969" s="78"/>
      <c r="U969" s="89"/>
      <c r="V969" s="88"/>
      <c r="W969" s="77"/>
      <c r="X969" s="89"/>
      <c r="AA969" s="229"/>
      <c r="AB969" s="229"/>
      <c r="AC969" s="229"/>
    </row>
    <row r="970" spans="2:29" s="79" customFormat="1" x14ac:dyDescent="0.25">
      <c r="B970" s="77"/>
      <c r="C970" s="88"/>
      <c r="D970" s="77"/>
      <c r="E970" s="89"/>
      <c r="F970" s="90"/>
      <c r="G970" s="78"/>
      <c r="H970" s="89"/>
      <c r="I970" s="88"/>
      <c r="J970" s="78"/>
      <c r="K970" s="89"/>
      <c r="L970" s="88"/>
      <c r="N970" s="89"/>
      <c r="P970" s="90"/>
      <c r="Q970" s="78"/>
      <c r="R970" s="89"/>
      <c r="S970" s="88"/>
      <c r="T970" s="78"/>
      <c r="U970" s="89"/>
      <c r="V970" s="88"/>
      <c r="W970" s="77"/>
      <c r="X970" s="89"/>
      <c r="AA970" s="229"/>
      <c r="AB970" s="229"/>
      <c r="AC970" s="229"/>
    </row>
    <row r="971" spans="2:29" s="79" customFormat="1" x14ac:dyDescent="0.25">
      <c r="B971" s="77"/>
      <c r="C971" s="88"/>
      <c r="D971" s="77"/>
      <c r="E971" s="89"/>
      <c r="F971" s="90"/>
      <c r="G971" s="78"/>
      <c r="H971" s="89"/>
      <c r="I971" s="88"/>
      <c r="J971" s="78"/>
      <c r="K971" s="89"/>
      <c r="L971" s="88"/>
      <c r="N971" s="89"/>
      <c r="P971" s="90"/>
      <c r="Q971" s="78"/>
      <c r="R971" s="89"/>
      <c r="S971" s="88"/>
      <c r="T971" s="78"/>
      <c r="U971" s="89"/>
      <c r="V971" s="88"/>
      <c r="W971" s="77"/>
      <c r="X971" s="89"/>
      <c r="AA971" s="229"/>
      <c r="AB971" s="229"/>
      <c r="AC971" s="229"/>
    </row>
    <row r="972" spans="2:29" s="79" customFormat="1" x14ac:dyDescent="0.25">
      <c r="B972" s="77"/>
      <c r="C972" s="88"/>
      <c r="D972" s="77"/>
      <c r="E972" s="89"/>
      <c r="F972" s="90"/>
      <c r="G972" s="78"/>
      <c r="H972" s="89"/>
      <c r="I972" s="88"/>
      <c r="J972" s="78"/>
      <c r="K972" s="89"/>
      <c r="L972" s="88"/>
      <c r="N972" s="89"/>
      <c r="P972" s="90"/>
      <c r="Q972" s="78"/>
      <c r="R972" s="89"/>
      <c r="S972" s="88"/>
      <c r="T972" s="78"/>
      <c r="U972" s="89"/>
      <c r="V972" s="88"/>
      <c r="W972" s="77"/>
      <c r="X972" s="89"/>
      <c r="AA972" s="229"/>
      <c r="AB972" s="229"/>
      <c r="AC972" s="229"/>
    </row>
    <row r="973" spans="2:29" s="79" customFormat="1" x14ac:dyDescent="0.25">
      <c r="B973" s="77"/>
      <c r="C973" s="88"/>
      <c r="D973" s="77"/>
      <c r="E973" s="89"/>
      <c r="F973" s="90"/>
      <c r="G973" s="78"/>
      <c r="H973" s="89"/>
      <c r="I973" s="88"/>
      <c r="J973" s="78"/>
      <c r="K973" s="89"/>
      <c r="L973" s="88"/>
      <c r="N973" s="89"/>
      <c r="P973" s="90"/>
      <c r="Q973" s="78"/>
      <c r="R973" s="89"/>
      <c r="S973" s="88"/>
      <c r="T973" s="78"/>
      <c r="U973" s="89"/>
      <c r="V973" s="88"/>
      <c r="W973" s="77"/>
      <c r="X973" s="89"/>
      <c r="AA973" s="229"/>
      <c r="AB973" s="229"/>
      <c r="AC973" s="229"/>
    </row>
    <row r="974" spans="2:29" s="79" customFormat="1" x14ac:dyDescent="0.25">
      <c r="B974" s="77"/>
      <c r="C974" s="88"/>
      <c r="D974" s="77"/>
      <c r="E974" s="89"/>
      <c r="F974" s="90"/>
      <c r="G974" s="78"/>
      <c r="H974" s="89"/>
      <c r="I974" s="88"/>
      <c r="J974" s="78"/>
      <c r="K974" s="89"/>
      <c r="L974" s="88"/>
      <c r="N974" s="89"/>
      <c r="P974" s="90"/>
      <c r="Q974" s="78"/>
      <c r="R974" s="89"/>
      <c r="S974" s="88"/>
      <c r="T974" s="78"/>
      <c r="U974" s="89"/>
      <c r="V974" s="88"/>
      <c r="W974" s="77"/>
      <c r="X974" s="89"/>
      <c r="AA974" s="229"/>
      <c r="AB974" s="229"/>
      <c r="AC974" s="229"/>
    </row>
    <row r="975" spans="2:29" s="79" customFormat="1" x14ac:dyDescent="0.25">
      <c r="B975" s="77"/>
      <c r="C975" s="88"/>
      <c r="D975" s="77"/>
      <c r="E975" s="89"/>
      <c r="F975" s="90"/>
      <c r="G975" s="78"/>
      <c r="H975" s="89"/>
      <c r="I975" s="88"/>
      <c r="J975" s="78"/>
      <c r="K975" s="89"/>
      <c r="L975" s="88"/>
      <c r="N975" s="89"/>
      <c r="P975" s="90"/>
      <c r="Q975" s="78"/>
      <c r="R975" s="89"/>
      <c r="S975" s="88"/>
      <c r="T975" s="78"/>
      <c r="U975" s="89"/>
      <c r="V975" s="88"/>
      <c r="W975" s="77"/>
      <c r="X975" s="89"/>
      <c r="AA975" s="229"/>
      <c r="AB975" s="229"/>
      <c r="AC975" s="229"/>
    </row>
    <row r="976" spans="2:29" s="79" customFormat="1" x14ac:dyDescent="0.25">
      <c r="B976" s="77"/>
      <c r="C976" s="88"/>
      <c r="D976" s="77"/>
      <c r="E976" s="89"/>
      <c r="F976" s="90"/>
      <c r="G976" s="78"/>
      <c r="H976" s="89"/>
      <c r="I976" s="88"/>
      <c r="J976" s="78"/>
      <c r="K976" s="89"/>
      <c r="L976" s="88"/>
      <c r="N976" s="89"/>
      <c r="P976" s="90"/>
      <c r="Q976" s="78"/>
      <c r="R976" s="89"/>
      <c r="S976" s="88"/>
      <c r="T976" s="78"/>
      <c r="U976" s="89"/>
      <c r="V976" s="88"/>
      <c r="W976" s="77"/>
      <c r="X976" s="89"/>
      <c r="AA976" s="229"/>
      <c r="AB976" s="229"/>
      <c r="AC976" s="229"/>
    </row>
    <row r="977" spans="2:29" s="79" customFormat="1" x14ac:dyDescent="0.25">
      <c r="B977" s="77"/>
      <c r="C977" s="88"/>
      <c r="D977" s="77"/>
      <c r="E977" s="89"/>
      <c r="F977" s="90"/>
      <c r="G977" s="78"/>
      <c r="H977" s="89"/>
      <c r="I977" s="88"/>
      <c r="J977" s="78"/>
      <c r="K977" s="89"/>
      <c r="L977" s="88"/>
      <c r="N977" s="89"/>
      <c r="P977" s="90"/>
      <c r="Q977" s="78"/>
      <c r="R977" s="89"/>
      <c r="S977" s="88"/>
      <c r="T977" s="78"/>
      <c r="U977" s="89"/>
      <c r="V977" s="88"/>
      <c r="W977" s="77"/>
      <c r="X977" s="89"/>
      <c r="AA977" s="229"/>
      <c r="AB977" s="229"/>
      <c r="AC977" s="229"/>
    </row>
    <row r="978" spans="2:29" s="79" customFormat="1" x14ac:dyDescent="0.25">
      <c r="B978" s="77"/>
      <c r="C978" s="88"/>
      <c r="D978" s="77"/>
      <c r="E978" s="89"/>
      <c r="F978" s="90"/>
      <c r="G978" s="78"/>
      <c r="H978" s="89"/>
      <c r="I978" s="88"/>
      <c r="J978" s="78"/>
      <c r="K978" s="89"/>
      <c r="L978" s="88"/>
      <c r="N978" s="89"/>
      <c r="P978" s="90"/>
      <c r="Q978" s="78"/>
      <c r="R978" s="89"/>
      <c r="S978" s="88"/>
      <c r="T978" s="78"/>
      <c r="U978" s="89"/>
      <c r="V978" s="88"/>
      <c r="W978" s="77"/>
      <c r="X978" s="89"/>
      <c r="AA978" s="229"/>
      <c r="AB978" s="229"/>
      <c r="AC978" s="229"/>
    </row>
    <row r="979" spans="2:29" s="79" customFormat="1" x14ac:dyDescent="0.25">
      <c r="B979" s="77"/>
      <c r="C979" s="88"/>
      <c r="D979" s="77"/>
      <c r="E979" s="89"/>
      <c r="F979" s="90"/>
      <c r="G979" s="78"/>
      <c r="H979" s="89"/>
      <c r="I979" s="88"/>
      <c r="J979" s="78"/>
      <c r="K979" s="89"/>
      <c r="L979" s="88"/>
      <c r="N979" s="89"/>
      <c r="P979" s="90"/>
      <c r="Q979" s="78"/>
      <c r="R979" s="89"/>
      <c r="S979" s="88"/>
      <c r="T979" s="78"/>
      <c r="U979" s="89"/>
      <c r="V979" s="88"/>
      <c r="W979" s="77"/>
      <c r="X979" s="89"/>
      <c r="AA979" s="229"/>
      <c r="AB979" s="229"/>
      <c r="AC979" s="229"/>
    </row>
    <row r="980" spans="2:29" s="79" customFormat="1" x14ac:dyDescent="0.25">
      <c r="B980" s="77"/>
      <c r="C980" s="88"/>
      <c r="D980" s="77"/>
      <c r="E980" s="89"/>
      <c r="F980" s="90"/>
      <c r="G980" s="78"/>
      <c r="H980" s="89"/>
      <c r="I980" s="88"/>
      <c r="J980" s="78"/>
      <c r="K980" s="89"/>
      <c r="L980" s="88"/>
      <c r="N980" s="89"/>
      <c r="P980" s="90"/>
      <c r="Q980" s="78"/>
      <c r="R980" s="89"/>
      <c r="S980" s="88"/>
      <c r="T980" s="78"/>
      <c r="U980" s="89"/>
      <c r="V980" s="88"/>
      <c r="W980" s="77"/>
      <c r="X980" s="89"/>
      <c r="AA980" s="229"/>
      <c r="AB980" s="229"/>
      <c r="AC980" s="229"/>
    </row>
    <row r="981" spans="2:29" s="79" customFormat="1" x14ac:dyDescent="0.25">
      <c r="B981" s="77"/>
      <c r="C981" s="88"/>
      <c r="D981" s="77"/>
      <c r="E981" s="89"/>
      <c r="F981" s="90"/>
      <c r="G981" s="78"/>
      <c r="H981" s="89"/>
      <c r="I981" s="88"/>
      <c r="J981" s="78"/>
      <c r="K981" s="89"/>
      <c r="L981" s="88"/>
      <c r="N981" s="89"/>
      <c r="P981" s="90"/>
      <c r="Q981" s="78"/>
      <c r="R981" s="89"/>
      <c r="S981" s="88"/>
      <c r="T981" s="78"/>
      <c r="U981" s="89"/>
      <c r="V981" s="88"/>
      <c r="W981" s="77"/>
      <c r="X981" s="89"/>
      <c r="AA981" s="229"/>
      <c r="AB981" s="229"/>
      <c r="AC981" s="229"/>
    </row>
    <row r="982" spans="2:29" s="79" customFormat="1" x14ac:dyDescent="0.25">
      <c r="B982" s="77"/>
      <c r="C982" s="88"/>
      <c r="D982" s="77"/>
      <c r="E982" s="89"/>
      <c r="F982" s="90"/>
      <c r="G982" s="78"/>
      <c r="H982" s="89"/>
      <c r="I982" s="88"/>
      <c r="J982" s="78"/>
      <c r="K982" s="89"/>
      <c r="L982" s="88"/>
      <c r="N982" s="89"/>
      <c r="P982" s="90"/>
      <c r="Q982" s="78"/>
      <c r="R982" s="89"/>
      <c r="S982" s="88"/>
      <c r="T982" s="78"/>
      <c r="U982" s="89"/>
      <c r="V982" s="88"/>
      <c r="W982" s="77"/>
      <c r="X982" s="89"/>
      <c r="AA982" s="229"/>
      <c r="AB982" s="229"/>
      <c r="AC982" s="229"/>
    </row>
    <row r="983" spans="2:29" s="79" customFormat="1" x14ac:dyDescent="0.25">
      <c r="B983" s="77"/>
      <c r="C983" s="88"/>
      <c r="D983" s="77"/>
      <c r="E983" s="89"/>
      <c r="F983" s="90"/>
      <c r="G983" s="78"/>
      <c r="H983" s="89"/>
      <c r="I983" s="88"/>
      <c r="J983" s="78"/>
      <c r="K983" s="89"/>
      <c r="L983" s="88"/>
      <c r="N983" s="89"/>
      <c r="P983" s="90"/>
      <c r="Q983" s="78"/>
      <c r="R983" s="89"/>
      <c r="S983" s="88"/>
      <c r="T983" s="78"/>
      <c r="U983" s="89"/>
      <c r="V983" s="88"/>
      <c r="W983" s="77"/>
      <c r="X983" s="89"/>
      <c r="AA983" s="229"/>
      <c r="AB983" s="229"/>
      <c r="AC983" s="229"/>
    </row>
    <row r="984" spans="2:29" s="79" customFormat="1" x14ac:dyDescent="0.25">
      <c r="B984" s="77"/>
      <c r="C984" s="88"/>
      <c r="D984" s="77"/>
      <c r="E984" s="89"/>
      <c r="F984" s="90"/>
      <c r="G984" s="78"/>
      <c r="H984" s="89"/>
      <c r="I984" s="88"/>
      <c r="J984" s="78"/>
      <c r="K984" s="89"/>
      <c r="L984" s="88"/>
      <c r="N984" s="89"/>
      <c r="P984" s="90"/>
      <c r="Q984" s="78"/>
      <c r="R984" s="89"/>
      <c r="S984" s="88"/>
      <c r="T984" s="78"/>
      <c r="U984" s="89"/>
      <c r="V984" s="88"/>
      <c r="W984" s="77"/>
      <c r="X984" s="89"/>
      <c r="AA984" s="229"/>
      <c r="AB984" s="229"/>
      <c r="AC984" s="229"/>
    </row>
    <row r="985" spans="2:29" s="79" customFormat="1" x14ac:dyDescent="0.25">
      <c r="B985" s="77"/>
      <c r="C985" s="88"/>
      <c r="D985" s="77"/>
      <c r="E985" s="89"/>
      <c r="F985" s="90"/>
      <c r="G985" s="78"/>
      <c r="H985" s="89"/>
      <c r="I985" s="88"/>
      <c r="J985" s="78"/>
      <c r="K985" s="89"/>
      <c r="L985" s="88"/>
      <c r="N985" s="89"/>
      <c r="P985" s="90"/>
      <c r="Q985" s="78"/>
      <c r="R985" s="89"/>
      <c r="S985" s="88"/>
      <c r="T985" s="78"/>
      <c r="U985" s="89"/>
      <c r="V985" s="88"/>
      <c r="W985" s="77"/>
      <c r="X985" s="89"/>
      <c r="AA985" s="229"/>
      <c r="AB985" s="229"/>
      <c r="AC985" s="229"/>
    </row>
    <row r="986" spans="2:29" s="79" customFormat="1" x14ac:dyDescent="0.25">
      <c r="B986" s="77"/>
      <c r="C986" s="88"/>
      <c r="D986" s="77"/>
      <c r="E986" s="89"/>
      <c r="F986" s="90"/>
      <c r="G986" s="78"/>
      <c r="H986" s="89"/>
      <c r="I986" s="88"/>
      <c r="J986" s="78"/>
      <c r="K986" s="89"/>
      <c r="L986" s="88"/>
      <c r="N986" s="89"/>
      <c r="P986" s="90"/>
      <c r="Q986" s="78"/>
      <c r="R986" s="89"/>
      <c r="S986" s="88"/>
      <c r="T986" s="78"/>
      <c r="U986" s="89"/>
      <c r="V986" s="88"/>
      <c r="W986" s="77"/>
      <c r="X986" s="89"/>
      <c r="AA986" s="229"/>
      <c r="AB986" s="229"/>
      <c r="AC986" s="229"/>
    </row>
    <row r="987" spans="2:29" s="79" customFormat="1" x14ac:dyDescent="0.25">
      <c r="B987" s="77"/>
      <c r="C987" s="88"/>
      <c r="D987" s="77"/>
      <c r="E987" s="89"/>
      <c r="F987" s="90"/>
      <c r="G987" s="78"/>
      <c r="H987" s="89"/>
      <c r="I987" s="88"/>
      <c r="J987" s="78"/>
      <c r="K987" s="89"/>
      <c r="L987" s="88"/>
      <c r="N987" s="89"/>
      <c r="P987" s="90"/>
      <c r="Q987" s="78"/>
      <c r="R987" s="89"/>
      <c r="S987" s="88"/>
      <c r="T987" s="78"/>
      <c r="U987" s="89"/>
      <c r="V987" s="88"/>
      <c r="W987" s="77"/>
      <c r="X987" s="89"/>
      <c r="AA987" s="229"/>
      <c r="AB987" s="229"/>
      <c r="AC987" s="229"/>
    </row>
    <row r="988" spans="2:29" s="79" customFormat="1" x14ac:dyDescent="0.25">
      <c r="B988" s="77"/>
      <c r="C988" s="88"/>
      <c r="D988" s="77"/>
      <c r="E988" s="89"/>
      <c r="F988" s="90"/>
      <c r="G988" s="78"/>
      <c r="H988" s="89"/>
      <c r="I988" s="88"/>
      <c r="J988" s="78"/>
      <c r="K988" s="89"/>
      <c r="L988" s="88"/>
      <c r="N988" s="89"/>
      <c r="P988" s="90"/>
      <c r="Q988" s="78"/>
      <c r="R988" s="89"/>
      <c r="S988" s="88"/>
      <c r="T988" s="78"/>
      <c r="U988" s="89"/>
      <c r="V988" s="88"/>
      <c r="W988" s="77"/>
      <c r="X988" s="89"/>
      <c r="AA988" s="229"/>
      <c r="AB988" s="229"/>
      <c r="AC988" s="229"/>
    </row>
    <row r="989" spans="2:29" s="79" customFormat="1" x14ac:dyDescent="0.25">
      <c r="B989" s="77"/>
      <c r="C989" s="88"/>
      <c r="D989" s="77"/>
      <c r="E989" s="89"/>
      <c r="F989" s="90"/>
      <c r="G989" s="78"/>
      <c r="H989" s="89"/>
      <c r="I989" s="88"/>
      <c r="J989" s="78"/>
      <c r="K989" s="89"/>
      <c r="L989" s="88"/>
      <c r="N989" s="89"/>
      <c r="P989" s="90"/>
      <c r="Q989" s="78"/>
      <c r="R989" s="89"/>
      <c r="S989" s="88"/>
      <c r="T989" s="78"/>
      <c r="U989" s="89"/>
      <c r="V989" s="88"/>
      <c r="W989" s="77"/>
      <c r="X989" s="89"/>
      <c r="AA989" s="229"/>
      <c r="AB989" s="229"/>
      <c r="AC989" s="229"/>
    </row>
    <row r="990" spans="2:29" s="79" customFormat="1" x14ac:dyDescent="0.25">
      <c r="B990" s="77"/>
      <c r="C990" s="88"/>
      <c r="D990" s="77"/>
      <c r="E990" s="89"/>
      <c r="F990" s="90"/>
      <c r="G990" s="78"/>
      <c r="H990" s="89"/>
      <c r="I990" s="88"/>
      <c r="J990" s="78"/>
      <c r="K990" s="89"/>
      <c r="L990" s="88"/>
      <c r="N990" s="89"/>
      <c r="P990" s="90"/>
      <c r="Q990" s="78"/>
      <c r="R990" s="89"/>
      <c r="S990" s="88"/>
      <c r="T990" s="78"/>
      <c r="U990" s="89"/>
      <c r="V990" s="88"/>
      <c r="W990" s="77"/>
      <c r="X990" s="89"/>
      <c r="AA990" s="229"/>
      <c r="AB990" s="229"/>
      <c r="AC990" s="229"/>
    </row>
    <row r="991" spans="2:29" s="79" customFormat="1" x14ac:dyDescent="0.25">
      <c r="B991" s="77"/>
      <c r="C991" s="88"/>
      <c r="D991" s="77"/>
      <c r="E991" s="89"/>
      <c r="F991" s="90"/>
      <c r="G991" s="78"/>
      <c r="H991" s="89"/>
      <c r="I991" s="88"/>
      <c r="J991" s="78"/>
      <c r="K991" s="89"/>
      <c r="L991" s="88"/>
      <c r="N991" s="89"/>
      <c r="P991" s="90"/>
      <c r="Q991" s="78"/>
      <c r="R991" s="89"/>
      <c r="S991" s="88"/>
      <c r="T991" s="78"/>
      <c r="U991" s="89"/>
      <c r="V991" s="88"/>
      <c r="W991" s="77"/>
      <c r="X991" s="89"/>
      <c r="AA991" s="229"/>
      <c r="AB991" s="229"/>
      <c r="AC991" s="229"/>
    </row>
    <row r="992" spans="2:29" s="79" customFormat="1" x14ac:dyDescent="0.25">
      <c r="B992" s="77"/>
      <c r="C992" s="88"/>
      <c r="D992" s="77"/>
      <c r="E992" s="89"/>
      <c r="F992" s="90"/>
      <c r="G992" s="78"/>
      <c r="H992" s="89"/>
      <c r="I992" s="88"/>
      <c r="J992" s="78"/>
      <c r="K992" s="89"/>
      <c r="L992" s="88"/>
      <c r="N992" s="89"/>
      <c r="P992" s="90"/>
      <c r="Q992" s="78"/>
      <c r="R992" s="89"/>
      <c r="S992" s="88"/>
      <c r="T992" s="78"/>
      <c r="U992" s="89"/>
      <c r="V992" s="88"/>
      <c r="W992" s="77"/>
      <c r="X992" s="89"/>
      <c r="AA992" s="229"/>
      <c r="AB992" s="229"/>
      <c r="AC992" s="229"/>
    </row>
    <row r="993" spans="2:29" s="79" customFormat="1" x14ac:dyDescent="0.25">
      <c r="B993" s="77"/>
      <c r="C993" s="88"/>
      <c r="D993" s="77"/>
      <c r="E993" s="89"/>
      <c r="F993" s="90"/>
      <c r="G993" s="78"/>
      <c r="H993" s="89"/>
      <c r="I993" s="88"/>
      <c r="J993" s="78"/>
      <c r="K993" s="89"/>
      <c r="L993" s="88"/>
      <c r="N993" s="89"/>
      <c r="P993" s="90"/>
      <c r="Q993" s="78"/>
      <c r="R993" s="89"/>
      <c r="S993" s="88"/>
      <c r="T993" s="78"/>
      <c r="U993" s="89"/>
      <c r="V993" s="88"/>
      <c r="W993" s="77"/>
      <c r="X993" s="89"/>
      <c r="AA993" s="229"/>
      <c r="AB993" s="229"/>
      <c r="AC993" s="229"/>
    </row>
    <row r="994" spans="2:29" s="79" customFormat="1" x14ac:dyDescent="0.25">
      <c r="B994" s="77"/>
      <c r="C994" s="88"/>
      <c r="D994" s="77"/>
      <c r="E994" s="89"/>
      <c r="F994" s="90"/>
      <c r="G994" s="78"/>
      <c r="H994" s="89"/>
      <c r="I994" s="88"/>
      <c r="J994" s="78"/>
      <c r="K994" s="89"/>
      <c r="L994" s="88"/>
      <c r="N994" s="89"/>
      <c r="P994" s="90"/>
      <c r="Q994" s="78"/>
      <c r="R994" s="89"/>
      <c r="S994" s="88"/>
      <c r="T994" s="78"/>
      <c r="U994" s="89"/>
      <c r="V994" s="88"/>
      <c r="W994" s="77"/>
      <c r="X994" s="89"/>
      <c r="AA994" s="229"/>
      <c r="AB994" s="229"/>
      <c r="AC994" s="229"/>
    </row>
    <row r="995" spans="2:29" s="79" customFormat="1" x14ac:dyDescent="0.25">
      <c r="B995" s="77"/>
      <c r="C995" s="88"/>
      <c r="D995" s="77"/>
      <c r="E995" s="89"/>
      <c r="F995" s="90"/>
      <c r="G995" s="78"/>
      <c r="H995" s="89"/>
      <c r="I995" s="88"/>
      <c r="J995" s="78"/>
      <c r="K995" s="89"/>
      <c r="L995" s="88"/>
      <c r="N995" s="89"/>
      <c r="P995" s="90"/>
      <c r="Q995" s="78"/>
      <c r="R995" s="89"/>
      <c r="S995" s="88"/>
      <c r="T995" s="78"/>
      <c r="U995" s="89"/>
      <c r="V995" s="88"/>
      <c r="W995" s="77"/>
      <c r="X995" s="89"/>
      <c r="AA995" s="229"/>
      <c r="AB995" s="229"/>
      <c r="AC995" s="229"/>
    </row>
    <row r="996" spans="2:29" s="79" customFormat="1" x14ac:dyDescent="0.25">
      <c r="B996" s="77"/>
      <c r="C996" s="88"/>
      <c r="D996" s="77"/>
      <c r="E996" s="89"/>
      <c r="F996" s="90"/>
      <c r="G996" s="78"/>
      <c r="H996" s="89"/>
      <c r="I996" s="88"/>
      <c r="J996" s="78"/>
      <c r="K996" s="89"/>
      <c r="L996" s="88"/>
      <c r="N996" s="89"/>
      <c r="P996" s="90"/>
      <c r="Q996" s="78"/>
      <c r="R996" s="89"/>
      <c r="S996" s="88"/>
      <c r="T996" s="78"/>
      <c r="U996" s="89"/>
      <c r="V996" s="88"/>
      <c r="W996" s="77"/>
      <c r="X996" s="89"/>
      <c r="AA996" s="229"/>
      <c r="AB996" s="229"/>
      <c r="AC996" s="229"/>
    </row>
    <row r="997" spans="2:29" s="79" customFormat="1" x14ac:dyDescent="0.25">
      <c r="B997" s="77"/>
      <c r="C997" s="88"/>
      <c r="D997" s="77"/>
      <c r="E997" s="89"/>
      <c r="F997" s="90"/>
      <c r="G997" s="78"/>
      <c r="H997" s="89"/>
      <c r="I997" s="88"/>
      <c r="J997" s="78"/>
      <c r="K997" s="89"/>
      <c r="L997" s="88"/>
      <c r="N997" s="89"/>
      <c r="P997" s="90"/>
      <c r="Q997" s="78"/>
      <c r="R997" s="89"/>
      <c r="S997" s="88"/>
      <c r="T997" s="78"/>
      <c r="U997" s="89"/>
      <c r="V997" s="88"/>
      <c r="W997" s="77"/>
      <c r="X997" s="89"/>
      <c r="AA997" s="229"/>
      <c r="AB997" s="229"/>
      <c r="AC997" s="229"/>
    </row>
    <row r="998" spans="2:29" s="79" customFormat="1" x14ac:dyDescent="0.25">
      <c r="B998" s="77"/>
      <c r="C998" s="88"/>
      <c r="D998" s="77"/>
      <c r="E998" s="89"/>
      <c r="F998" s="90"/>
      <c r="G998" s="78"/>
      <c r="H998" s="89"/>
      <c r="I998" s="88"/>
      <c r="J998" s="78"/>
      <c r="K998" s="89"/>
      <c r="L998" s="88"/>
      <c r="N998" s="89"/>
      <c r="P998" s="90"/>
      <c r="Q998" s="78"/>
      <c r="R998" s="89"/>
      <c r="S998" s="88"/>
      <c r="T998" s="78"/>
      <c r="U998" s="89"/>
      <c r="V998" s="88"/>
      <c r="W998" s="77"/>
      <c r="X998" s="89"/>
      <c r="AA998" s="229"/>
      <c r="AB998" s="229"/>
      <c r="AC998" s="229"/>
    </row>
    <row r="999" spans="2:29" s="79" customFormat="1" x14ac:dyDescent="0.25">
      <c r="B999" s="77"/>
      <c r="C999" s="88"/>
      <c r="D999" s="77"/>
      <c r="E999" s="89"/>
      <c r="F999" s="90"/>
      <c r="G999" s="78"/>
      <c r="H999" s="89"/>
      <c r="I999" s="88"/>
      <c r="J999" s="78"/>
      <c r="K999" s="89"/>
      <c r="L999" s="88"/>
      <c r="N999" s="89"/>
      <c r="P999" s="90"/>
      <c r="Q999" s="78"/>
      <c r="R999" s="89"/>
      <c r="S999" s="88"/>
      <c r="T999" s="78"/>
      <c r="U999" s="89"/>
      <c r="V999" s="88"/>
      <c r="W999" s="77"/>
      <c r="X999" s="89"/>
      <c r="AA999" s="229"/>
      <c r="AB999" s="229"/>
      <c r="AC999" s="229"/>
    </row>
    <row r="1000" spans="2:29" s="79" customFormat="1" x14ac:dyDescent="0.25">
      <c r="B1000" s="77"/>
      <c r="C1000" s="88"/>
      <c r="D1000" s="77"/>
      <c r="E1000" s="89"/>
      <c r="F1000" s="90"/>
      <c r="G1000" s="78"/>
      <c r="H1000" s="89"/>
      <c r="I1000" s="88"/>
      <c r="J1000" s="78"/>
      <c r="K1000" s="89"/>
      <c r="L1000" s="88"/>
      <c r="N1000" s="89"/>
      <c r="P1000" s="90"/>
      <c r="Q1000" s="78"/>
      <c r="R1000" s="89"/>
      <c r="S1000" s="88"/>
      <c r="T1000" s="78"/>
      <c r="U1000" s="89"/>
      <c r="V1000" s="88"/>
      <c r="W1000" s="77"/>
      <c r="X1000" s="89"/>
      <c r="AA1000" s="229"/>
      <c r="AB1000" s="229"/>
      <c r="AC1000" s="229"/>
    </row>
    <row r="1001" spans="2:29" s="79" customFormat="1" x14ac:dyDescent="0.25">
      <c r="B1001" s="77"/>
      <c r="C1001" s="88"/>
      <c r="D1001" s="77"/>
      <c r="E1001" s="89"/>
      <c r="F1001" s="90"/>
      <c r="G1001" s="78"/>
      <c r="H1001" s="89"/>
      <c r="I1001" s="88"/>
      <c r="J1001" s="78"/>
      <c r="K1001" s="89"/>
      <c r="L1001" s="88"/>
      <c r="N1001" s="89"/>
      <c r="P1001" s="90"/>
      <c r="Q1001" s="78"/>
      <c r="R1001" s="89"/>
      <c r="S1001" s="88"/>
      <c r="T1001" s="78"/>
      <c r="U1001" s="89"/>
      <c r="V1001" s="88"/>
      <c r="W1001" s="77"/>
      <c r="X1001" s="89"/>
      <c r="AA1001" s="229"/>
      <c r="AB1001" s="229"/>
      <c r="AC1001" s="229"/>
    </row>
    <row r="1002" spans="2:29" s="79" customFormat="1" x14ac:dyDescent="0.25">
      <c r="B1002" s="77"/>
      <c r="C1002" s="88"/>
      <c r="D1002" s="77"/>
      <c r="E1002" s="89"/>
      <c r="F1002" s="90"/>
      <c r="G1002" s="78"/>
      <c r="H1002" s="89"/>
      <c r="I1002" s="88"/>
      <c r="J1002" s="78"/>
      <c r="K1002" s="89"/>
      <c r="L1002" s="88"/>
      <c r="N1002" s="89"/>
      <c r="P1002" s="90"/>
      <c r="Q1002" s="78"/>
      <c r="R1002" s="89"/>
      <c r="S1002" s="88"/>
      <c r="T1002" s="78"/>
      <c r="U1002" s="89"/>
      <c r="V1002" s="88"/>
      <c r="W1002" s="77"/>
      <c r="X1002" s="89"/>
      <c r="AA1002" s="229"/>
      <c r="AB1002" s="229"/>
      <c r="AC1002" s="229"/>
    </row>
    <row r="1003" spans="2:29" s="79" customFormat="1" x14ac:dyDescent="0.25">
      <c r="B1003" s="77"/>
      <c r="C1003" s="88"/>
      <c r="D1003" s="77"/>
      <c r="E1003" s="89"/>
      <c r="F1003" s="90"/>
      <c r="G1003" s="78"/>
      <c r="H1003" s="89"/>
      <c r="I1003" s="88"/>
      <c r="J1003" s="78"/>
      <c r="K1003" s="89"/>
      <c r="L1003" s="88"/>
      <c r="N1003" s="89"/>
      <c r="P1003" s="90"/>
      <c r="Q1003" s="78"/>
      <c r="R1003" s="89"/>
      <c r="S1003" s="88"/>
      <c r="T1003" s="78"/>
      <c r="U1003" s="89"/>
      <c r="V1003" s="88"/>
      <c r="W1003" s="77"/>
      <c r="X1003" s="89"/>
      <c r="AA1003" s="229"/>
      <c r="AB1003" s="229"/>
      <c r="AC1003" s="229"/>
    </row>
    <row r="1004" spans="2:29" s="79" customFormat="1" x14ac:dyDescent="0.25">
      <c r="B1004" s="77"/>
      <c r="C1004" s="88"/>
      <c r="D1004" s="77"/>
      <c r="E1004" s="89"/>
      <c r="F1004" s="90"/>
      <c r="G1004" s="78"/>
      <c r="H1004" s="89"/>
      <c r="I1004" s="88"/>
      <c r="J1004" s="78"/>
      <c r="K1004" s="89"/>
      <c r="L1004" s="88"/>
      <c r="N1004" s="89"/>
      <c r="P1004" s="90"/>
      <c r="Q1004" s="78"/>
      <c r="R1004" s="89"/>
      <c r="S1004" s="88"/>
      <c r="T1004" s="78"/>
      <c r="U1004" s="89"/>
      <c r="V1004" s="88"/>
      <c r="W1004" s="77"/>
      <c r="X1004" s="89"/>
      <c r="AA1004" s="229"/>
      <c r="AB1004" s="229"/>
      <c r="AC1004" s="229"/>
    </row>
    <row r="1005" spans="2:29" s="79" customFormat="1" x14ac:dyDescent="0.25">
      <c r="B1005" s="77"/>
      <c r="C1005" s="88"/>
      <c r="D1005" s="77"/>
      <c r="E1005" s="89"/>
      <c r="F1005" s="90"/>
      <c r="G1005" s="78"/>
      <c r="H1005" s="89"/>
      <c r="I1005" s="88"/>
      <c r="J1005" s="78"/>
      <c r="K1005" s="89"/>
      <c r="L1005" s="88"/>
      <c r="N1005" s="89"/>
      <c r="P1005" s="90"/>
      <c r="Q1005" s="78"/>
      <c r="R1005" s="89"/>
      <c r="S1005" s="88"/>
      <c r="T1005" s="78"/>
      <c r="U1005" s="89"/>
      <c r="V1005" s="88"/>
      <c r="W1005" s="77"/>
      <c r="X1005" s="89"/>
      <c r="AA1005" s="229"/>
      <c r="AB1005" s="229"/>
      <c r="AC1005" s="229"/>
    </row>
    <row r="1006" spans="2:29" s="79" customFormat="1" x14ac:dyDescent="0.25">
      <c r="B1006" s="77"/>
      <c r="C1006" s="88"/>
      <c r="D1006" s="77"/>
      <c r="E1006" s="89"/>
      <c r="F1006" s="90"/>
      <c r="G1006" s="78"/>
      <c r="H1006" s="89"/>
      <c r="I1006" s="88"/>
      <c r="J1006" s="78"/>
      <c r="K1006" s="89"/>
      <c r="L1006" s="88"/>
      <c r="N1006" s="89"/>
      <c r="P1006" s="90"/>
      <c r="Q1006" s="78"/>
      <c r="R1006" s="89"/>
      <c r="S1006" s="88"/>
      <c r="T1006" s="78"/>
      <c r="U1006" s="89"/>
      <c r="V1006" s="88"/>
      <c r="W1006" s="77"/>
      <c r="X1006" s="89"/>
      <c r="AA1006" s="229"/>
      <c r="AB1006" s="229"/>
      <c r="AC1006" s="229"/>
    </row>
    <row r="1007" spans="2:29" s="79" customFormat="1" x14ac:dyDescent="0.25">
      <c r="B1007" s="77"/>
      <c r="C1007" s="88"/>
      <c r="D1007" s="77"/>
      <c r="E1007" s="89"/>
      <c r="F1007" s="90"/>
      <c r="G1007" s="78"/>
      <c r="H1007" s="89"/>
      <c r="I1007" s="88"/>
      <c r="J1007" s="78"/>
      <c r="K1007" s="89"/>
      <c r="L1007" s="88"/>
      <c r="N1007" s="89"/>
      <c r="P1007" s="90"/>
      <c r="Q1007" s="78"/>
      <c r="R1007" s="89"/>
      <c r="S1007" s="88"/>
      <c r="T1007" s="78"/>
      <c r="U1007" s="89"/>
      <c r="V1007" s="88"/>
      <c r="W1007" s="77"/>
      <c r="X1007" s="89"/>
      <c r="AA1007" s="229"/>
      <c r="AB1007" s="229"/>
      <c r="AC1007" s="229"/>
    </row>
    <row r="1008" spans="2:29" s="79" customFormat="1" x14ac:dyDescent="0.25">
      <c r="B1008" s="77"/>
      <c r="C1008" s="88"/>
      <c r="D1008" s="77"/>
      <c r="E1008" s="89"/>
      <c r="F1008" s="90"/>
      <c r="G1008" s="78"/>
      <c r="H1008" s="89"/>
      <c r="I1008" s="88"/>
      <c r="J1008" s="78"/>
      <c r="K1008" s="89"/>
      <c r="L1008" s="88"/>
      <c r="N1008" s="89"/>
      <c r="P1008" s="90"/>
      <c r="Q1008" s="78"/>
      <c r="R1008" s="89"/>
      <c r="S1008" s="88"/>
      <c r="T1008" s="78"/>
      <c r="U1008" s="89"/>
      <c r="V1008" s="88"/>
      <c r="W1008" s="77"/>
      <c r="X1008" s="89"/>
      <c r="AA1008" s="229"/>
      <c r="AB1008" s="229"/>
      <c r="AC1008" s="229"/>
    </row>
    <row r="1009" spans="2:29" s="79" customFormat="1" x14ac:dyDescent="0.25">
      <c r="B1009" s="77"/>
      <c r="C1009" s="88"/>
      <c r="D1009" s="77"/>
      <c r="E1009" s="89"/>
      <c r="F1009" s="90"/>
      <c r="G1009" s="78"/>
      <c r="H1009" s="89"/>
      <c r="I1009" s="88"/>
      <c r="J1009" s="78"/>
      <c r="K1009" s="89"/>
      <c r="L1009" s="88"/>
      <c r="N1009" s="89"/>
      <c r="P1009" s="90"/>
      <c r="Q1009" s="78"/>
      <c r="R1009" s="89"/>
      <c r="S1009" s="88"/>
      <c r="T1009" s="78"/>
      <c r="U1009" s="89"/>
      <c r="V1009" s="88"/>
      <c r="W1009" s="77"/>
      <c r="X1009" s="89"/>
      <c r="AA1009" s="229"/>
      <c r="AB1009" s="229"/>
      <c r="AC1009" s="229"/>
    </row>
    <row r="1010" spans="2:29" s="79" customFormat="1" x14ac:dyDescent="0.25">
      <c r="B1010" s="77"/>
      <c r="C1010" s="88"/>
      <c r="D1010" s="77"/>
      <c r="E1010" s="89"/>
      <c r="F1010" s="90"/>
      <c r="G1010" s="78"/>
      <c r="H1010" s="89"/>
      <c r="I1010" s="88"/>
      <c r="J1010" s="78"/>
      <c r="K1010" s="89"/>
      <c r="L1010" s="88"/>
      <c r="N1010" s="89"/>
      <c r="P1010" s="90"/>
      <c r="Q1010" s="78"/>
      <c r="R1010" s="89"/>
      <c r="S1010" s="88"/>
      <c r="T1010" s="78"/>
      <c r="U1010" s="89"/>
      <c r="V1010" s="88"/>
      <c r="W1010" s="77"/>
      <c r="X1010" s="89"/>
      <c r="AA1010" s="229"/>
      <c r="AB1010" s="229"/>
      <c r="AC1010" s="229"/>
    </row>
    <row r="1011" spans="2:29" s="79" customFormat="1" x14ac:dyDescent="0.25">
      <c r="B1011" s="77"/>
      <c r="C1011" s="88"/>
      <c r="D1011" s="77"/>
      <c r="E1011" s="89"/>
      <c r="F1011" s="90"/>
      <c r="G1011" s="78"/>
      <c r="H1011" s="89"/>
      <c r="I1011" s="88"/>
      <c r="J1011" s="78"/>
      <c r="K1011" s="89"/>
      <c r="L1011" s="88"/>
      <c r="N1011" s="89"/>
      <c r="P1011" s="90"/>
      <c r="Q1011" s="78"/>
      <c r="R1011" s="89"/>
      <c r="S1011" s="88"/>
      <c r="T1011" s="78"/>
      <c r="U1011" s="89"/>
      <c r="V1011" s="88"/>
      <c r="W1011" s="77"/>
      <c r="X1011" s="89"/>
      <c r="AA1011" s="229"/>
      <c r="AB1011" s="229"/>
      <c r="AC1011" s="229"/>
    </row>
    <row r="1012" spans="2:29" s="79" customFormat="1" x14ac:dyDescent="0.25">
      <c r="B1012" s="77"/>
      <c r="C1012" s="88"/>
      <c r="D1012" s="77"/>
      <c r="E1012" s="89"/>
      <c r="F1012" s="90"/>
      <c r="G1012" s="78"/>
      <c r="H1012" s="89"/>
      <c r="I1012" s="88"/>
      <c r="J1012" s="78"/>
      <c r="K1012" s="89"/>
      <c r="L1012" s="88"/>
      <c r="N1012" s="89"/>
      <c r="P1012" s="90"/>
      <c r="Q1012" s="78"/>
      <c r="R1012" s="89"/>
      <c r="S1012" s="88"/>
      <c r="T1012" s="78"/>
      <c r="U1012" s="89"/>
      <c r="V1012" s="88"/>
      <c r="W1012" s="77"/>
      <c r="X1012" s="89"/>
      <c r="AA1012" s="229"/>
      <c r="AB1012" s="229"/>
      <c r="AC1012" s="229"/>
    </row>
    <row r="1013" spans="2:29" s="79" customFormat="1" x14ac:dyDescent="0.25">
      <c r="B1013" s="77"/>
      <c r="C1013" s="88"/>
      <c r="D1013" s="77"/>
      <c r="E1013" s="89"/>
      <c r="F1013" s="90"/>
      <c r="G1013" s="78"/>
      <c r="H1013" s="89"/>
      <c r="I1013" s="88"/>
      <c r="J1013" s="78"/>
      <c r="K1013" s="89"/>
      <c r="L1013" s="88"/>
      <c r="N1013" s="89"/>
      <c r="P1013" s="90"/>
      <c r="Q1013" s="78"/>
      <c r="R1013" s="89"/>
      <c r="S1013" s="88"/>
      <c r="T1013" s="78"/>
      <c r="U1013" s="89"/>
      <c r="V1013" s="88"/>
      <c r="W1013" s="77"/>
      <c r="X1013" s="89"/>
      <c r="AA1013" s="229"/>
      <c r="AB1013" s="229"/>
      <c r="AC1013" s="229"/>
    </row>
    <row r="1014" spans="2:29" s="79" customFormat="1" x14ac:dyDescent="0.25">
      <c r="B1014" s="77"/>
      <c r="C1014" s="88"/>
      <c r="D1014" s="77"/>
      <c r="E1014" s="89"/>
      <c r="F1014" s="90"/>
      <c r="G1014" s="78"/>
      <c r="H1014" s="89"/>
      <c r="I1014" s="88"/>
      <c r="J1014" s="78"/>
      <c r="K1014" s="89"/>
      <c r="L1014" s="88"/>
      <c r="N1014" s="89"/>
      <c r="P1014" s="90"/>
      <c r="Q1014" s="78"/>
      <c r="R1014" s="89"/>
      <c r="S1014" s="88"/>
      <c r="T1014" s="78"/>
      <c r="U1014" s="89"/>
      <c r="V1014" s="88"/>
      <c r="W1014" s="77"/>
      <c r="X1014" s="89"/>
      <c r="AA1014" s="229"/>
      <c r="AB1014" s="229"/>
      <c r="AC1014" s="229"/>
    </row>
    <row r="1015" spans="2:29" s="79" customFormat="1" x14ac:dyDescent="0.25">
      <c r="B1015" s="77"/>
      <c r="C1015" s="88"/>
      <c r="D1015" s="77"/>
      <c r="E1015" s="89"/>
      <c r="F1015" s="90"/>
      <c r="G1015" s="78"/>
      <c r="H1015" s="89"/>
      <c r="I1015" s="88"/>
      <c r="J1015" s="78"/>
      <c r="K1015" s="89"/>
      <c r="L1015" s="88"/>
      <c r="N1015" s="89"/>
      <c r="P1015" s="90"/>
      <c r="Q1015" s="78"/>
      <c r="R1015" s="89"/>
      <c r="S1015" s="88"/>
      <c r="T1015" s="78"/>
      <c r="U1015" s="89"/>
      <c r="V1015" s="88"/>
      <c r="W1015" s="77"/>
      <c r="X1015" s="89"/>
      <c r="AA1015" s="229"/>
      <c r="AB1015" s="229"/>
      <c r="AC1015" s="229"/>
    </row>
    <row r="1016" spans="2:29" s="79" customFormat="1" x14ac:dyDescent="0.25">
      <c r="B1016" s="77"/>
      <c r="C1016" s="88"/>
      <c r="D1016" s="77"/>
      <c r="E1016" s="89"/>
      <c r="F1016" s="90"/>
      <c r="G1016" s="78"/>
      <c r="H1016" s="89"/>
      <c r="I1016" s="88"/>
      <c r="J1016" s="78"/>
      <c r="K1016" s="89"/>
      <c r="L1016" s="88"/>
      <c r="N1016" s="89"/>
      <c r="P1016" s="90"/>
      <c r="Q1016" s="78"/>
      <c r="R1016" s="89"/>
      <c r="S1016" s="88"/>
      <c r="T1016" s="78"/>
      <c r="U1016" s="89"/>
      <c r="V1016" s="88"/>
      <c r="W1016" s="77"/>
      <c r="X1016" s="89"/>
      <c r="AA1016" s="229"/>
      <c r="AB1016" s="229"/>
      <c r="AC1016" s="229"/>
    </row>
    <row r="1017" spans="2:29" s="79" customFormat="1" x14ac:dyDescent="0.25">
      <c r="B1017" s="77"/>
      <c r="C1017" s="88"/>
      <c r="D1017" s="77"/>
      <c r="E1017" s="89"/>
      <c r="F1017" s="90"/>
      <c r="G1017" s="78"/>
      <c r="H1017" s="89"/>
      <c r="I1017" s="88"/>
      <c r="J1017" s="78"/>
      <c r="K1017" s="89"/>
      <c r="L1017" s="88"/>
      <c r="N1017" s="89"/>
      <c r="P1017" s="90"/>
      <c r="Q1017" s="78"/>
      <c r="R1017" s="89"/>
      <c r="S1017" s="88"/>
      <c r="T1017" s="78"/>
      <c r="U1017" s="89"/>
      <c r="V1017" s="88"/>
      <c r="W1017" s="77"/>
      <c r="X1017" s="89"/>
      <c r="AA1017" s="229"/>
      <c r="AB1017" s="229"/>
      <c r="AC1017" s="229"/>
    </row>
    <row r="1018" spans="2:29" s="79" customFormat="1" x14ac:dyDescent="0.25">
      <c r="B1018" s="77"/>
      <c r="C1018" s="88"/>
      <c r="D1018" s="77"/>
      <c r="E1018" s="89"/>
      <c r="F1018" s="90"/>
      <c r="G1018" s="78"/>
      <c r="H1018" s="89"/>
      <c r="I1018" s="88"/>
      <c r="J1018" s="78"/>
      <c r="K1018" s="89"/>
      <c r="L1018" s="88"/>
      <c r="N1018" s="89"/>
      <c r="P1018" s="90"/>
      <c r="Q1018" s="78"/>
      <c r="R1018" s="89"/>
      <c r="S1018" s="88"/>
      <c r="T1018" s="78"/>
      <c r="U1018" s="89"/>
      <c r="V1018" s="88"/>
      <c r="W1018" s="77"/>
      <c r="X1018" s="89"/>
      <c r="AA1018" s="229"/>
      <c r="AB1018" s="229"/>
      <c r="AC1018" s="229"/>
    </row>
    <row r="1019" spans="2:29" s="79" customFormat="1" x14ac:dyDescent="0.25">
      <c r="B1019" s="77"/>
      <c r="C1019" s="88"/>
      <c r="D1019" s="77"/>
      <c r="E1019" s="89"/>
      <c r="F1019" s="90"/>
      <c r="G1019" s="78"/>
      <c r="H1019" s="89"/>
      <c r="I1019" s="88"/>
      <c r="J1019" s="78"/>
      <c r="K1019" s="89"/>
      <c r="L1019" s="88"/>
      <c r="N1019" s="89"/>
      <c r="P1019" s="90"/>
      <c r="Q1019" s="78"/>
      <c r="R1019" s="89"/>
      <c r="S1019" s="88"/>
      <c r="T1019" s="78"/>
      <c r="U1019" s="89"/>
      <c r="V1019" s="88"/>
      <c r="W1019" s="77"/>
      <c r="X1019" s="89"/>
      <c r="AA1019" s="229"/>
      <c r="AB1019" s="229"/>
      <c r="AC1019" s="229"/>
    </row>
    <row r="1020" spans="2:29" s="79" customFormat="1" x14ac:dyDescent="0.25">
      <c r="B1020" s="77"/>
      <c r="C1020" s="88"/>
      <c r="D1020" s="77"/>
      <c r="E1020" s="89"/>
      <c r="F1020" s="90"/>
      <c r="G1020" s="78"/>
      <c r="H1020" s="89"/>
      <c r="I1020" s="88"/>
      <c r="J1020" s="78"/>
      <c r="K1020" s="89"/>
      <c r="L1020" s="88"/>
      <c r="N1020" s="89"/>
      <c r="P1020" s="90"/>
      <c r="Q1020" s="78"/>
      <c r="R1020" s="89"/>
      <c r="S1020" s="88"/>
      <c r="T1020" s="78"/>
      <c r="U1020" s="89"/>
      <c r="V1020" s="88"/>
      <c r="W1020" s="77"/>
      <c r="X1020" s="89"/>
      <c r="AA1020" s="229"/>
      <c r="AB1020" s="229"/>
      <c r="AC1020" s="229"/>
    </row>
    <row r="1021" spans="2:29" s="79" customFormat="1" x14ac:dyDescent="0.25">
      <c r="B1021" s="77"/>
      <c r="C1021" s="88"/>
      <c r="D1021" s="77"/>
      <c r="E1021" s="89"/>
      <c r="F1021" s="90"/>
      <c r="G1021" s="78"/>
      <c r="H1021" s="89"/>
      <c r="I1021" s="88"/>
      <c r="J1021" s="78"/>
      <c r="K1021" s="89"/>
      <c r="L1021" s="88"/>
      <c r="N1021" s="89"/>
      <c r="P1021" s="90"/>
      <c r="Q1021" s="78"/>
      <c r="R1021" s="89"/>
      <c r="S1021" s="88"/>
      <c r="T1021" s="78"/>
      <c r="U1021" s="89"/>
      <c r="V1021" s="88"/>
      <c r="W1021" s="77"/>
      <c r="X1021" s="89"/>
      <c r="AA1021" s="229"/>
      <c r="AB1021" s="229"/>
      <c r="AC1021" s="229"/>
    </row>
    <row r="1022" spans="2:29" s="79" customFormat="1" x14ac:dyDescent="0.25">
      <c r="B1022" s="77"/>
      <c r="C1022" s="88"/>
      <c r="D1022" s="77"/>
      <c r="E1022" s="89"/>
      <c r="F1022" s="90"/>
      <c r="G1022" s="78"/>
      <c r="H1022" s="89"/>
      <c r="I1022" s="88"/>
      <c r="J1022" s="78"/>
      <c r="K1022" s="89"/>
      <c r="L1022" s="88"/>
      <c r="N1022" s="89"/>
      <c r="P1022" s="90"/>
      <c r="Q1022" s="78"/>
      <c r="R1022" s="89"/>
      <c r="S1022" s="88"/>
      <c r="T1022" s="78"/>
      <c r="U1022" s="89"/>
      <c r="V1022" s="88"/>
      <c r="W1022" s="77"/>
      <c r="X1022" s="89"/>
      <c r="AA1022" s="229"/>
      <c r="AB1022" s="229"/>
      <c r="AC1022" s="229"/>
    </row>
    <row r="1023" spans="2:29" s="79" customFormat="1" x14ac:dyDescent="0.25">
      <c r="B1023" s="77"/>
      <c r="C1023" s="88"/>
      <c r="D1023" s="77"/>
      <c r="E1023" s="89"/>
      <c r="F1023" s="90"/>
      <c r="G1023" s="78"/>
      <c r="H1023" s="89"/>
      <c r="I1023" s="88"/>
      <c r="J1023" s="78"/>
      <c r="K1023" s="89"/>
      <c r="L1023" s="88"/>
      <c r="N1023" s="89"/>
      <c r="P1023" s="90"/>
      <c r="Q1023" s="78"/>
      <c r="R1023" s="89"/>
      <c r="S1023" s="88"/>
      <c r="T1023" s="78"/>
      <c r="U1023" s="89"/>
      <c r="V1023" s="88"/>
      <c r="W1023" s="77"/>
      <c r="X1023" s="89"/>
      <c r="AA1023" s="229"/>
      <c r="AB1023" s="229"/>
      <c r="AC1023" s="229"/>
    </row>
    <row r="1024" spans="2:29" s="79" customFormat="1" x14ac:dyDescent="0.25">
      <c r="B1024" s="77"/>
      <c r="C1024" s="88"/>
      <c r="D1024" s="77"/>
      <c r="E1024" s="89"/>
      <c r="F1024" s="90"/>
      <c r="G1024" s="78"/>
      <c r="H1024" s="89"/>
      <c r="I1024" s="88"/>
      <c r="J1024" s="78"/>
      <c r="K1024" s="89"/>
      <c r="L1024" s="88"/>
      <c r="N1024" s="89"/>
      <c r="P1024" s="90"/>
      <c r="Q1024" s="78"/>
      <c r="R1024" s="89"/>
      <c r="S1024" s="88"/>
      <c r="T1024" s="78"/>
      <c r="U1024" s="89"/>
      <c r="V1024" s="88"/>
      <c r="W1024" s="77"/>
      <c r="X1024" s="89"/>
      <c r="AA1024" s="229"/>
      <c r="AB1024" s="229"/>
      <c r="AC1024" s="229"/>
    </row>
    <row r="1025" spans="2:29" s="79" customFormat="1" x14ac:dyDescent="0.25">
      <c r="B1025" s="77"/>
      <c r="C1025" s="88"/>
      <c r="D1025" s="77"/>
      <c r="E1025" s="89"/>
      <c r="F1025" s="90"/>
      <c r="G1025" s="78"/>
      <c r="H1025" s="89"/>
      <c r="I1025" s="88"/>
      <c r="J1025" s="78"/>
      <c r="K1025" s="89"/>
      <c r="L1025" s="88"/>
      <c r="N1025" s="89"/>
      <c r="P1025" s="90"/>
      <c r="Q1025" s="78"/>
      <c r="R1025" s="89"/>
      <c r="S1025" s="88"/>
      <c r="T1025" s="78"/>
      <c r="U1025" s="89"/>
      <c r="V1025" s="88"/>
      <c r="W1025" s="77"/>
      <c r="X1025" s="89"/>
      <c r="AA1025" s="229"/>
      <c r="AB1025" s="229"/>
      <c r="AC1025" s="229"/>
    </row>
    <row r="1026" spans="2:29" s="79" customFormat="1" x14ac:dyDescent="0.25">
      <c r="B1026" s="77"/>
      <c r="C1026" s="88"/>
      <c r="D1026" s="77"/>
      <c r="E1026" s="89"/>
      <c r="F1026" s="90"/>
      <c r="G1026" s="78"/>
      <c r="H1026" s="89"/>
      <c r="I1026" s="88"/>
      <c r="J1026" s="78"/>
      <c r="K1026" s="89"/>
      <c r="L1026" s="88"/>
      <c r="N1026" s="89"/>
      <c r="P1026" s="90"/>
      <c r="Q1026" s="78"/>
      <c r="R1026" s="89"/>
      <c r="S1026" s="88"/>
      <c r="T1026" s="78"/>
      <c r="U1026" s="89"/>
      <c r="V1026" s="88"/>
      <c r="W1026" s="77"/>
      <c r="X1026" s="89"/>
      <c r="AA1026" s="229"/>
      <c r="AB1026" s="229"/>
      <c r="AC1026" s="229"/>
    </row>
    <row r="1027" spans="2:29" s="79" customFormat="1" x14ac:dyDescent="0.25">
      <c r="B1027" s="77"/>
      <c r="C1027" s="88"/>
      <c r="D1027" s="77"/>
      <c r="E1027" s="89"/>
      <c r="F1027" s="90"/>
      <c r="G1027" s="78"/>
      <c r="H1027" s="89"/>
      <c r="I1027" s="88"/>
      <c r="J1027" s="78"/>
      <c r="K1027" s="89"/>
      <c r="L1027" s="88"/>
      <c r="N1027" s="89"/>
      <c r="P1027" s="90"/>
      <c r="Q1027" s="78"/>
      <c r="R1027" s="89"/>
      <c r="S1027" s="88"/>
      <c r="T1027" s="78"/>
      <c r="U1027" s="89"/>
      <c r="V1027" s="88"/>
      <c r="W1027" s="77"/>
      <c r="X1027" s="89"/>
      <c r="AA1027" s="229"/>
      <c r="AB1027" s="229"/>
      <c r="AC1027" s="229"/>
    </row>
    <row r="1028" spans="2:29" s="79" customFormat="1" x14ac:dyDescent="0.25">
      <c r="B1028" s="77"/>
      <c r="C1028" s="88"/>
      <c r="D1028" s="77"/>
      <c r="E1028" s="89"/>
      <c r="F1028" s="90"/>
      <c r="G1028" s="78"/>
      <c r="H1028" s="89"/>
      <c r="I1028" s="88"/>
      <c r="J1028" s="78"/>
      <c r="K1028" s="89"/>
      <c r="L1028" s="88"/>
      <c r="N1028" s="89"/>
      <c r="P1028" s="90"/>
      <c r="Q1028" s="78"/>
      <c r="R1028" s="89"/>
      <c r="S1028" s="88"/>
      <c r="T1028" s="78"/>
      <c r="U1028" s="89"/>
      <c r="V1028" s="88"/>
      <c r="W1028" s="77"/>
      <c r="X1028" s="89"/>
      <c r="AA1028" s="229"/>
      <c r="AB1028" s="229"/>
      <c r="AC1028" s="229"/>
    </row>
    <row r="1029" spans="2:29" s="79" customFormat="1" x14ac:dyDescent="0.25">
      <c r="B1029" s="77"/>
      <c r="C1029" s="88"/>
      <c r="D1029" s="77"/>
      <c r="E1029" s="89"/>
      <c r="F1029" s="90"/>
      <c r="G1029" s="78"/>
      <c r="H1029" s="89"/>
      <c r="I1029" s="88"/>
      <c r="J1029" s="78"/>
      <c r="K1029" s="89"/>
      <c r="L1029" s="88"/>
      <c r="N1029" s="89"/>
      <c r="P1029" s="90"/>
      <c r="Q1029" s="78"/>
      <c r="R1029" s="89"/>
      <c r="S1029" s="88"/>
      <c r="T1029" s="78"/>
      <c r="U1029" s="89"/>
      <c r="V1029" s="88"/>
      <c r="W1029" s="77"/>
      <c r="X1029" s="89"/>
      <c r="AA1029" s="229"/>
      <c r="AB1029" s="229"/>
      <c r="AC1029" s="229"/>
    </row>
    <row r="1030" spans="2:29" s="79" customFormat="1" x14ac:dyDescent="0.25">
      <c r="B1030" s="77"/>
      <c r="C1030" s="88"/>
      <c r="D1030" s="77"/>
      <c r="E1030" s="89"/>
      <c r="F1030" s="90"/>
      <c r="G1030" s="78"/>
      <c r="H1030" s="89"/>
      <c r="I1030" s="88"/>
      <c r="J1030" s="78"/>
      <c r="K1030" s="89"/>
      <c r="L1030" s="88"/>
      <c r="N1030" s="89"/>
      <c r="P1030" s="90"/>
      <c r="Q1030" s="78"/>
      <c r="R1030" s="89"/>
      <c r="S1030" s="88"/>
      <c r="T1030" s="78"/>
      <c r="U1030" s="89"/>
      <c r="V1030" s="88"/>
      <c r="W1030" s="77"/>
      <c r="X1030" s="89"/>
      <c r="AA1030" s="229"/>
      <c r="AB1030" s="229"/>
      <c r="AC1030" s="229"/>
    </row>
    <row r="1031" spans="2:29" s="79" customFormat="1" x14ac:dyDescent="0.25">
      <c r="B1031" s="77"/>
      <c r="C1031" s="88"/>
      <c r="D1031" s="77"/>
      <c r="E1031" s="89"/>
      <c r="F1031" s="90"/>
      <c r="G1031" s="78"/>
      <c r="H1031" s="89"/>
      <c r="I1031" s="88"/>
      <c r="J1031" s="78"/>
      <c r="K1031" s="89"/>
      <c r="L1031" s="88"/>
      <c r="N1031" s="89"/>
      <c r="P1031" s="90"/>
      <c r="Q1031" s="78"/>
      <c r="R1031" s="89"/>
      <c r="S1031" s="88"/>
      <c r="T1031" s="78"/>
      <c r="U1031" s="89"/>
      <c r="V1031" s="88"/>
      <c r="W1031" s="77"/>
      <c r="X1031" s="89"/>
      <c r="AA1031" s="229"/>
      <c r="AB1031" s="229"/>
      <c r="AC1031" s="229"/>
    </row>
    <row r="1032" spans="2:29" s="79" customFormat="1" x14ac:dyDescent="0.25">
      <c r="B1032" s="77"/>
      <c r="C1032" s="88"/>
      <c r="D1032" s="77"/>
      <c r="E1032" s="89"/>
      <c r="F1032" s="90"/>
      <c r="G1032" s="78"/>
      <c r="H1032" s="89"/>
      <c r="I1032" s="88"/>
      <c r="J1032" s="78"/>
      <c r="K1032" s="89"/>
      <c r="L1032" s="88"/>
      <c r="N1032" s="89"/>
      <c r="P1032" s="90"/>
      <c r="Q1032" s="78"/>
      <c r="R1032" s="89"/>
      <c r="S1032" s="88"/>
      <c r="T1032" s="78"/>
      <c r="U1032" s="89"/>
      <c r="V1032" s="88"/>
      <c r="W1032" s="77"/>
      <c r="X1032" s="89"/>
      <c r="AA1032" s="229"/>
      <c r="AB1032" s="229"/>
      <c r="AC1032" s="229"/>
    </row>
    <row r="1033" spans="2:29" s="79" customFormat="1" x14ac:dyDescent="0.25">
      <c r="B1033" s="77"/>
      <c r="C1033" s="88"/>
      <c r="D1033" s="77"/>
      <c r="E1033" s="89"/>
      <c r="F1033" s="90"/>
      <c r="G1033" s="78"/>
      <c r="H1033" s="89"/>
      <c r="I1033" s="88"/>
      <c r="J1033" s="78"/>
      <c r="K1033" s="89"/>
      <c r="L1033" s="88"/>
      <c r="N1033" s="89"/>
      <c r="P1033" s="90"/>
      <c r="Q1033" s="78"/>
      <c r="R1033" s="89"/>
      <c r="S1033" s="88"/>
      <c r="T1033" s="78"/>
      <c r="U1033" s="89"/>
      <c r="V1033" s="88"/>
      <c r="W1033" s="77"/>
      <c r="X1033" s="89"/>
      <c r="AA1033" s="229"/>
      <c r="AB1033" s="229"/>
      <c r="AC1033" s="229"/>
    </row>
    <row r="1034" spans="2:29" s="79" customFormat="1" x14ac:dyDescent="0.25">
      <c r="B1034" s="77"/>
      <c r="C1034" s="88"/>
      <c r="D1034" s="77"/>
      <c r="E1034" s="89"/>
      <c r="F1034" s="90"/>
      <c r="G1034" s="78"/>
      <c r="H1034" s="89"/>
      <c r="I1034" s="88"/>
      <c r="J1034" s="78"/>
      <c r="K1034" s="89"/>
      <c r="L1034" s="88"/>
      <c r="N1034" s="89"/>
      <c r="P1034" s="90"/>
      <c r="Q1034" s="78"/>
      <c r="R1034" s="89"/>
      <c r="S1034" s="88"/>
      <c r="T1034" s="78"/>
      <c r="U1034" s="89"/>
      <c r="V1034" s="88"/>
      <c r="W1034" s="77"/>
      <c r="X1034" s="89"/>
      <c r="AA1034" s="229"/>
      <c r="AB1034" s="229"/>
      <c r="AC1034" s="229"/>
    </row>
    <row r="1035" spans="2:29" s="79" customFormat="1" x14ac:dyDescent="0.25">
      <c r="B1035" s="77"/>
      <c r="C1035" s="88"/>
      <c r="D1035" s="77"/>
      <c r="E1035" s="89"/>
      <c r="F1035" s="90"/>
      <c r="G1035" s="78"/>
      <c r="H1035" s="89"/>
      <c r="I1035" s="88"/>
      <c r="J1035" s="78"/>
      <c r="K1035" s="89"/>
      <c r="L1035" s="88"/>
      <c r="N1035" s="89"/>
      <c r="P1035" s="90"/>
      <c r="Q1035" s="78"/>
      <c r="R1035" s="89"/>
      <c r="S1035" s="88"/>
      <c r="T1035" s="78"/>
      <c r="U1035" s="89"/>
      <c r="V1035" s="88"/>
      <c r="W1035" s="77"/>
      <c r="X1035" s="89"/>
      <c r="AA1035" s="229"/>
      <c r="AB1035" s="229"/>
      <c r="AC1035" s="229"/>
    </row>
    <row r="1036" spans="2:29" s="79" customFormat="1" x14ac:dyDescent="0.25">
      <c r="B1036" s="77"/>
      <c r="C1036" s="88"/>
      <c r="D1036" s="77"/>
      <c r="E1036" s="89"/>
      <c r="F1036" s="90"/>
      <c r="G1036" s="78"/>
      <c r="H1036" s="89"/>
      <c r="I1036" s="88"/>
      <c r="J1036" s="78"/>
      <c r="K1036" s="89"/>
      <c r="L1036" s="88"/>
      <c r="N1036" s="89"/>
      <c r="P1036" s="90"/>
      <c r="Q1036" s="78"/>
      <c r="R1036" s="89"/>
      <c r="S1036" s="88"/>
      <c r="T1036" s="78"/>
      <c r="U1036" s="89"/>
      <c r="V1036" s="88"/>
      <c r="W1036" s="77"/>
      <c r="X1036" s="89"/>
      <c r="AA1036" s="229"/>
      <c r="AB1036" s="229"/>
      <c r="AC1036" s="229"/>
    </row>
    <row r="1037" spans="2:29" s="79" customFormat="1" x14ac:dyDescent="0.25">
      <c r="B1037" s="77"/>
      <c r="C1037" s="88"/>
      <c r="D1037" s="77"/>
      <c r="E1037" s="89"/>
      <c r="F1037" s="90"/>
      <c r="G1037" s="78"/>
      <c r="H1037" s="89"/>
      <c r="I1037" s="88"/>
      <c r="J1037" s="78"/>
      <c r="K1037" s="89"/>
      <c r="L1037" s="88"/>
      <c r="N1037" s="89"/>
      <c r="P1037" s="90"/>
      <c r="Q1037" s="78"/>
      <c r="R1037" s="89"/>
      <c r="S1037" s="88"/>
      <c r="T1037" s="78"/>
      <c r="U1037" s="89"/>
      <c r="V1037" s="88"/>
      <c r="W1037" s="77"/>
      <c r="X1037" s="89"/>
      <c r="AA1037" s="229"/>
      <c r="AB1037" s="229"/>
      <c r="AC1037" s="229"/>
    </row>
    <row r="1038" spans="2:29" s="79" customFormat="1" x14ac:dyDescent="0.25">
      <c r="B1038" s="77"/>
      <c r="C1038" s="88"/>
      <c r="D1038" s="77"/>
      <c r="E1038" s="89"/>
      <c r="F1038" s="90"/>
      <c r="G1038" s="78"/>
      <c r="H1038" s="89"/>
      <c r="I1038" s="88"/>
      <c r="J1038" s="78"/>
      <c r="K1038" s="89"/>
      <c r="L1038" s="88"/>
      <c r="N1038" s="89"/>
      <c r="P1038" s="90"/>
      <c r="Q1038" s="78"/>
      <c r="R1038" s="89"/>
      <c r="S1038" s="88"/>
      <c r="T1038" s="78"/>
      <c r="U1038" s="89"/>
      <c r="V1038" s="88"/>
      <c r="W1038" s="77"/>
      <c r="X1038" s="89"/>
      <c r="AA1038" s="229"/>
      <c r="AB1038" s="229"/>
      <c r="AC1038" s="229"/>
    </row>
    <row r="1039" spans="2:29" s="79" customFormat="1" x14ac:dyDescent="0.25">
      <c r="B1039" s="77"/>
      <c r="C1039" s="88"/>
      <c r="D1039" s="77"/>
      <c r="E1039" s="89"/>
      <c r="F1039" s="90"/>
      <c r="G1039" s="78"/>
      <c r="H1039" s="89"/>
      <c r="I1039" s="88"/>
      <c r="J1039" s="78"/>
      <c r="K1039" s="89"/>
      <c r="L1039" s="88"/>
      <c r="N1039" s="89"/>
      <c r="P1039" s="90"/>
      <c r="Q1039" s="78"/>
      <c r="R1039" s="89"/>
      <c r="S1039" s="88"/>
      <c r="T1039" s="78"/>
      <c r="U1039" s="89"/>
      <c r="V1039" s="88"/>
      <c r="W1039" s="77"/>
      <c r="X1039" s="89"/>
      <c r="AA1039" s="229"/>
      <c r="AB1039" s="229"/>
      <c r="AC1039" s="229"/>
    </row>
    <row r="1040" spans="2:29" s="79" customFormat="1" x14ac:dyDescent="0.25">
      <c r="B1040" s="77"/>
      <c r="C1040" s="88"/>
      <c r="D1040" s="77"/>
      <c r="E1040" s="89"/>
      <c r="F1040" s="90"/>
      <c r="G1040" s="78"/>
      <c r="H1040" s="89"/>
      <c r="I1040" s="88"/>
      <c r="J1040" s="78"/>
      <c r="K1040" s="89"/>
      <c r="L1040" s="88"/>
      <c r="N1040" s="89"/>
      <c r="P1040" s="90"/>
      <c r="Q1040" s="78"/>
      <c r="R1040" s="89"/>
      <c r="S1040" s="88"/>
      <c r="T1040" s="78"/>
      <c r="U1040" s="89"/>
      <c r="V1040" s="88"/>
      <c r="W1040" s="77"/>
      <c r="X1040" s="89"/>
      <c r="AA1040" s="229"/>
      <c r="AB1040" s="229"/>
      <c r="AC1040" s="229"/>
    </row>
    <row r="1041" spans="2:29" s="79" customFormat="1" x14ac:dyDescent="0.25">
      <c r="B1041" s="77"/>
      <c r="C1041" s="88"/>
      <c r="D1041" s="77"/>
      <c r="E1041" s="89"/>
      <c r="F1041" s="90"/>
      <c r="G1041" s="78"/>
      <c r="H1041" s="89"/>
      <c r="I1041" s="88"/>
      <c r="J1041" s="78"/>
      <c r="K1041" s="89"/>
      <c r="L1041" s="88"/>
      <c r="N1041" s="89"/>
      <c r="P1041" s="90"/>
      <c r="Q1041" s="78"/>
      <c r="R1041" s="89"/>
      <c r="S1041" s="88"/>
      <c r="T1041" s="78"/>
      <c r="U1041" s="89"/>
      <c r="V1041" s="88"/>
      <c r="W1041" s="77"/>
      <c r="X1041" s="89"/>
      <c r="AA1041" s="229"/>
      <c r="AB1041" s="229"/>
      <c r="AC1041" s="229"/>
    </row>
    <row r="1042" spans="2:29" s="79" customFormat="1" x14ac:dyDescent="0.25">
      <c r="B1042" s="77"/>
      <c r="C1042" s="88"/>
      <c r="D1042" s="77"/>
      <c r="E1042" s="89"/>
      <c r="F1042" s="90"/>
      <c r="G1042" s="78"/>
      <c r="H1042" s="89"/>
      <c r="I1042" s="88"/>
      <c r="J1042" s="78"/>
      <c r="K1042" s="89"/>
      <c r="L1042" s="88"/>
      <c r="N1042" s="89"/>
      <c r="P1042" s="90"/>
      <c r="Q1042" s="78"/>
      <c r="R1042" s="89"/>
      <c r="S1042" s="88"/>
      <c r="T1042" s="78"/>
      <c r="U1042" s="89"/>
      <c r="V1042" s="88"/>
      <c r="W1042" s="77"/>
      <c r="X1042" s="89"/>
      <c r="AA1042" s="229"/>
      <c r="AB1042" s="229"/>
      <c r="AC1042" s="229"/>
    </row>
    <row r="1043" spans="2:29" s="79" customFormat="1" x14ac:dyDescent="0.25">
      <c r="B1043" s="77"/>
      <c r="C1043" s="88"/>
      <c r="D1043" s="77"/>
      <c r="E1043" s="89"/>
      <c r="F1043" s="90"/>
      <c r="G1043" s="78"/>
      <c r="H1043" s="89"/>
      <c r="I1043" s="88"/>
      <c r="J1043" s="78"/>
      <c r="K1043" s="89"/>
      <c r="L1043" s="88"/>
      <c r="N1043" s="89"/>
      <c r="P1043" s="90"/>
      <c r="Q1043" s="78"/>
      <c r="R1043" s="89"/>
      <c r="S1043" s="88"/>
      <c r="T1043" s="78"/>
      <c r="U1043" s="89"/>
      <c r="V1043" s="88"/>
      <c r="W1043" s="77"/>
      <c r="X1043" s="89"/>
      <c r="AA1043" s="229"/>
      <c r="AB1043" s="229"/>
      <c r="AC1043" s="229"/>
    </row>
    <row r="1044" spans="2:29" s="79" customFormat="1" x14ac:dyDescent="0.25">
      <c r="B1044" s="77"/>
      <c r="C1044" s="88"/>
      <c r="D1044" s="77"/>
      <c r="E1044" s="89"/>
      <c r="F1044" s="90"/>
      <c r="G1044" s="78"/>
      <c r="H1044" s="89"/>
      <c r="I1044" s="88"/>
      <c r="J1044" s="78"/>
      <c r="K1044" s="89"/>
      <c r="L1044" s="88"/>
      <c r="N1044" s="89"/>
      <c r="P1044" s="90"/>
      <c r="Q1044" s="78"/>
      <c r="R1044" s="89"/>
      <c r="S1044" s="88"/>
      <c r="T1044" s="78"/>
      <c r="U1044" s="89"/>
      <c r="V1044" s="88"/>
      <c r="W1044" s="77"/>
      <c r="X1044" s="89"/>
      <c r="AA1044" s="229"/>
      <c r="AB1044" s="229"/>
      <c r="AC1044" s="229"/>
    </row>
    <row r="1045" spans="2:29" s="79" customFormat="1" x14ac:dyDescent="0.25">
      <c r="B1045" s="77"/>
      <c r="C1045" s="88"/>
      <c r="D1045" s="77"/>
      <c r="E1045" s="89"/>
      <c r="F1045" s="90"/>
      <c r="G1045" s="78"/>
      <c r="H1045" s="89"/>
      <c r="I1045" s="88"/>
      <c r="J1045" s="78"/>
      <c r="K1045" s="89"/>
      <c r="L1045" s="88"/>
      <c r="N1045" s="89"/>
      <c r="P1045" s="90"/>
      <c r="Q1045" s="78"/>
      <c r="R1045" s="89"/>
      <c r="S1045" s="88"/>
      <c r="T1045" s="78"/>
      <c r="U1045" s="89"/>
      <c r="V1045" s="88"/>
      <c r="W1045" s="77"/>
      <c r="X1045" s="89"/>
      <c r="AA1045" s="229"/>
      <c r="AB1045" s="229"/>
      <c r="AC1045" s="229"/>
    </row>
    <row r="1046" spans="2:29" s="79" customFormat="1" x14ac:dyDescent="0.25">
      <c r="B1046" s="77"/>
      <c r="C1046" s="88"/>
      <c r="D1046" s="77"/>
      <c r="E1046" s="89"/>
      <c r="F1046" s="90"/>
      <c r="G1046" s="78"/>
      <c r="H1046" s="89"/>
      <c r="I1046" s="88"/>
      <c r="J1046" s="78"/>
      <c r="K1046" s="89"/>
      <c r="L1046" s="88"/>
      <c r="N1046" s="89"/>
      <c r="P1046" s="90"/>
      <c r="Q1046" s="78"/>
      <c r="R1046" s="89"/>
      <c r="S1046" s="88"/>
      <c r="T1046" s="78"/>
      <c r="U1046" s="89"/>
      <c r="V1046" s="88"/>
      <c r="W1046" s="77"/>
      <c r="X1046" s="89"/>
      <c r="AA1046" s="229"/>
      <c r="AB1046" s="229"/>
      <c r="AC1046" s="229"/>
    </row>
    <row r="1047" spans="2:29" s="79" customFormat="1" x14ac:dyDescent="0.25">
      <c r="B1047" s="77"/>
      <c r="C1047" s="88"/>
      <c r="D1047" s="77"/>
      <c r="E1047" s="89"/>
      <c r="F1047" s="90"/>
      <c r="G1047" s="78"/>
      <c r="H1047" s="89"/>
      <c r="I1047" s="88"/>
      <c r="J1047" s="78"/>
      <c r="K1047" s="89"/>
      <c r="L1047" s="88"/>
      <c r="N1047" s="89"/>
      <c r="P1047" s="90"/>
      <c r="Q1047" s="78"/>
      <c r="R1047" s="89"/>
      <c r="S1047" s="88"/>
      <c r="T1047" s="78"/>
      <c r="U1047" s="89"/>
      <c r="V1047" s="88"/>
      <c r="W1047" s="77"/>
      <c r="X1047" s="89"/>
      <c r="AA1047" s="229"/>
      <c r="AB1047" s="229"/>
      <c r="AC1047" s="229"/>
    </row>
    <row r="1048" spans="2:29" s="79" customFormat="1" x14ac:dyDescent="0.25">
      <c r="B1048" s="77"/>
      <c r="C1048" s="88"/>
      <c r="D1048" s="77"/>
      <c r="E1048" s="89"/>
      <c r="F1048" s="90"/>
      <c r="G1048" s="78"/>
      <c r="H1048" s="89"/>
      <c r="I1048" s="88"/>
      <c r="J1048" s="78"/>
      <c r="K1048" s="89"/>
      <c r="L1048" s="88"/>
      <c r="N1048" s="89"/>
      <c r="P1048" s="90"/>
      <c r="Q1048" s="78"/>
      <c r="R1048" s="89"/>
      <c r="S1048" s="88"/>
      <c r="T1048" s="78"/>
      <c r="U1048" s="89"/>
      <c r="V1048" s="88"/>
      <c r="W1048" s="77"/>
      <c r="X1048" s="89"/>
      <c r="AA1048" s="229"/>
      <c r="AB1048" s="229"/>
      <c r="AC1048" s="229"/>
    </row>
    <row r="1049" spans="2:29" s="79" customFormat="1" x14ac:dyDescent="0.25">
      <c r="B1049" s="77"/>
      <c r="C1049" s="88"/>
      <c r="D1049" s="77"/>
      <c r="E1049" s="89"/>
      <c r="F1049" s="90"/>
      <c r="G1049" s="78"/>
      <c r="H1049" s="89"/>
      <c r="I1049" s="88"/>
      <c r="J1049" s="78"/>
      <c r="K1049" s="89"/>
      <c r="L1049" s="88"/>
      <c r="N1049" s="89"/>
      <c r="P1049" s="90"/>
      <c r="Q1049" s="78"/>
      <c r="R1049" s="89"/>
      <c r="S1049" s="88"/>
      <c r="T1049" s="78"/>
      <c r="U1049" s="89"/>
      <c r="V1049" s="88"/>
      <c r="W1049" s="77"/>
      <c r="X1049" s="89"/>
      <c r="AA1049" s="229"/>
      <c r="AB1049" s="229"/>
      <c r="AC1049" s="229"/>
    </row>
    <row r="1050" spans="2:29" s="79" customFormat="1" x14ac:dyDescent="0.25">
      <c r="B1050" s="77"/>
      <c r="C1050" s="88"/>
      <c r="D1050" s="77"/>
      <c r="E1050" s="89"/>
      <c r="F1050" s="90"/>
      <c r="G1050" s="78"/>
      <c r="H1050" s="89"/>
      <c r="I1050" s="88"/>
      <c r="J1050" s="78"/>
      <c r="K1050" s="89"/>
      <c r="L1050" s="88"/>
      <c r="N1050" s="89"/>
      <c r="P1050" s="90"/>
      <c r="Q1050" s="78"/>
      <c r="R1050" s="89"/>
      <c r="S1050" s="88"/>
      <c r="T1050" s="78"/>
      <c r="U1050" s="89"/>
      <c r="V1050" s="88"/>
      <c r="W1050" s="77"/>
      <c r="X1050" s="89"/>
      <c r="AA1050" s="229"/>
      <c r="AB1050" s="229"/>
      <c r="AC1050" s="229"/>
    </row>
    <row r="1051" spans="2:29" s="79" customFormat="1" x14ac:dyDescent="0.25">
      <c r="B1051" s="77"/>
      <c r="C1051" s="88"/>
      <c r="D1051" s="77"/>
      <c r="E1051" s="89"/>
      <c r="F1051" s="90"/>
      <c r="G1051" s="78"/>
      <c r="H1051" s="89"/>
      <c r="I1051" s="88"/>
      <c r="J1051" s="78"/>
      <c r="K1051" s="89"/>
      <c r="L1051" s="88"/>
      <c r="N1051" s="89"/>
      <c r="P1051" s="90"/>
      <c r="Q1051" s="78"/>
      <c r="R1051" s="89"/>
      <c r="S1051" s="88"/>
      <c r="T1051" s="78"/>
      <c r="U1051" s="89"/>
      <c r="V1051" s="88"/>
      <c r="W1051" s="77"/>
      <c r="X1051" s="89"/>
      <c r="AA1051" s="229"/>
      <c r="AB1051" s="229"/>
      <c r="AC1051" s="229"/>
    </row>
    <row r="1052" spans="2:29" s="79" customFormat="1" x14ac:dyDescent="0.25">
      <c r="B1052" s="77"/>
      <c r="C1052" s="88"/>
      <c r="D1052" s="77"/>
      <c r="E1052" s="89"/>
      <c r="F1052" s="90"/>
      <c r="G1052" s="78"/>
      <c r="H1052" s="89"/>
      <c r="I1052" s="88"/>
      <c r="J1052" s="78"/>
      <c r="K1052" s="89"/>
      <c r="L1052" s="88"/>
      <c r="N1052" s="89"/>
      <c r="P1052" s="90"/>
      <c r="Q1052" s="78"/>
      <c r="R1052" s="89"/>
      <c r="S1052" s="88"/>
      <c r="T1052" s="78"/>
      <c r="U1052" s="89"/>
      <c r="V1052" s="88"/>
      <c r="W1052" s="77"/>
      <c r="X1052" s="89"/>
      <c r="AA1052" s="229"/>
      <c r="AB1052" s="229"/>
      <c r="AC1052" s="229"/>
    </row>
    <row r="1053" spans="2:29" s="79" customFormat="1" x14ac:dyDescent="0.25">
      <c r="B1053" s="77"/>
      <c r="C1053" s="88"/>
      <c r="D1053" s="77"/>
      <c r="E1053" s="89"/>
      <c r="F1053" s="90"/>
      <c r="G1053" s="78"/>
      <c r="H1053" s="89"/>
      <c r="I1053" s="88"/>
      <c r="J1053" s="78"/>
      <c r="K1053" s="89"/>
      <c r="L1053" s="88"/>
      <c r="N1053" s="89"/>
      <c r="P1053" s="90"/>
      <c r="Q1053" s="78"/>
      <c r="R1053" s="89"/>
      <c r="S1053" s="88"/>
      <c r="T1053" s="78"/>
      <c r="U1053" s="89"/>
      <c r="V1053" s="88"/>
      <c r="W1053" s="77"/>
      <c r="X1053" s="89"/>
      <c r="AA1053" s="229"/>
      <c r="AB1053" s="229"/>
      <c r="AC1053" s="229"/>
    </row>
    <row r="1054" spans="2:29" s="79" customFormat="1" x14ac:dyDescent="0.25">
      <c r="B1054" s="77"/>
      <c r="C1054" s="88"/>
      <c r="D1054" s="77"/>
      <c r="E1054" s="89"/>
      <c r="F1054" s="90"/>
      <c r="G1054" s="78"/>
      <c r="H1054" s="89"/>
      <c r="I1054" s="88"/>
      <c r="J1054" s="78"/>
      <c r="K1054" s="89"/>
      <c r="L1054" s="88"/>
      <c r="N1054" s="89"/>
      <c r="P1054" s="90"/>
      <c r="Q1054" s="78"/>
      <c r="R1054" s="89"/>
      <c r="S1054" s="88"/>
      <c r="T1054" s="78"/>
      <c r="U1054" s="89"/>
      <c r="V1054" s="88"/>
      <c r="W1054" s="77"/>
      <c r="X1054" s="89"/>
      <c r="AA1054" s="229"/>
      <c r="AB1054" s="229"/>
      <c r="AC1054" s="229"/>
    </row>
    <row r="1055" spans="2:29" s="79" customFormat="1" x14ac:dyDescent="0.25">
      <c r="B1055" s="77"/>
      <c r="C1055" s="88"/>
      <c r="D1055" s="77"/>
      <c r="E1055" s="89"/>
      <c r="F1055" s="90"/>
      <c r="G1055" s="78"/>
      <c r="H1055" s="89"/>
      <c r="I1055" s="88"/>
      <c r="J1055" s="78"/>
      <c r="K1055" s="89"/>
      <c r="L1055" s="88"/>
      <c r="N1055" s="89"/>
      <c r="P1055" s="90"/>
      <c r="Q1055" s="78"/>
      <c r="R1055" s="89"/>
      <c r="S1055" s="88"/>
      <c r="T1055" s="78"/>
      <c r="U1055" s="89"/>
      <c r="V1055" s="88"/>
      <c r="W1055" s="77"/>
      <c r="X1055" s="89"/>
      <c r="AA1055" s="229"/>
      <c r="AB1055" s="229"/>
      <c r="AC1055" s="229"/>
    </row>
    <row r="1056" spans="2:29" s="79" customFormat="1" x14ac:dyDescent="0.25">
      <c r="B1056" s="77"/>
      <c r="C1056" s="88"/>
      <c r="D1056" s="77"/>
      <c r="E1056" s="89"/>
      <c r="F1056" s="90"/>
      <c r="G1056" s="78"/>
      <c r="H1056" s="89"/>
      <c r="I1056" s="88"/>
      <c r="J1056" s="78"/>
      <c r="K1056" s="89"/>
      <c r="L1056" s="88"/>
      <c r="N1056" s="89"/>
      <c r="P1056" s="90"/>
      <c r="Q1056" s="78"/>
      <c r="R1056" s="89"/>
      <c r="S1056" s="88"/>
      <c r="T1056" s="78"/>
      <c r="U1056" s="89"/>
      <c r="V1056" s="88"/>
      <c r="W1056" s="77"/>
      <c r="X1056" s="89"/>
      <c r="AA1056" s="229"/>
      <c r="AB1056" s="229"/>
      <c r="AC1056" s="229"/>
    </row>
  </sheetData>
  <mergeCells count="12">
    <mergeCell ref="C7:E7"/>
    <mergeCell ref="F7:H7"/>
    <mergeCell ref="I7:K7"/>
    <mergeCell ref="L7:N7"/>
    <mergeCell ref="F100:J100"/>
    <mergeCell ref="P100:T100"/>
    <mergeCell ref="F88:J88"/>
    <mergeCell ref="P88:T88"/>
    <mergeCell ref="V7:X7"/>
    <mergeCell ref="P7:R7"/>
    <mergeCell ref="S7:U7"/>
    <mergeCell ref="O9:O14"/>
  </mergeCells>
  <pageMargins left="0.59055118110236227" right="0.39370078740157483" top="0.74803149606299213" bottom="0.74803149606299213" header="0.31496062992125984" footer="0.31496062992125984"/>
  <pageSetup paperSize="9" scale="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96"/>
  <sheetViews>
    <sheetView tabSelected="1" topLeftCell="AJ61" zoomScaleNormal="100" workbookViewId="0">
      <selection activeCell="BE84" sqref="BE84"/>
    </sheetView>
  </sheetViews>
  <sheetFormatPr baseColWidth="10" defaultRowHeight="15" x14ac:dyDescent="0.25"/>
  <cols>
    <col min="1" max="1" width="12" customWidth="1"/>
    <col min="2" max="2" width="11.375" style="257"/>
    <col min="3" max="5" width="11.375" style="287"/>
    <col min="6" max="9" width="8.75" customWidth="1"/>
    <col min="10" max="13" width="10.25" customWidth="1"/>
    <col min="14" max="15" width="9.625" style="287" customWidth="1"/>
    <col min="16" max="16" width="11.625" style="287" customWidth="1"/>
    <col min="17" max="17" width="10.25" customWidth="1"/>
    <col min="18" max="18" width="10.875" customWidth="1"/>
    <col min="19" max="19" width="9" customWidth="1"/>
    <col min="20" max="20" width="10.75" customWidth="1"/>
    <col min="21" max="21" width="10.375" customWidth="1"/>
    <col min="22" max="22" width="11.625" customWidth="1"/>
    <col min="23" max="23" width="9.75" customWidth="1"/>
    <col min="24" max="26" width="8.75" customWidth="1"/>
    <col min="27" max="27" width="10" style="287" customWidth="1"/>
    <col min="28" max="28" width="11" style="287" customWidth="1"/>
    <col min="29" max="29" width="9.125" customWidth="1"/>
    <col min="30" max="30" width="8.75" customWidth="1"/>
    <col min="31" max="32" width="8.625" customWidth="1"/>
    <col min="33" max="33" width="11.625" style="287" customWidth="1"/>
    <col min="34" max="34" width="8.625" style="287" customWidth="1"/>
    <col min="35" max="35" width="9.875" style="287" customWidth="1"/>
    <col min="36" max="36" width="10.375" style="287" customWidth="1"/>
    <col min="37" max="37" width="8.625" style="287" customWidth="1"/>
    <col min="38" max="38" width="10.125" style="287" customWidth="1"/>
    <col min="39" max="39" width="9.625" style="287" customWidth="1"/>
    <col min="40" max="40" width="10.125" style="287" customWidth="1"/>
    <col min="41" max="41" width="9.875" customWidth="1"/>
    <col min="42" max="42" width="10.625" style="287" customWidth="1"/>
    <col min="43" max="43" width="10" customWidth="1"/>
    <col min="44" max="45" width="8.75" customWidth="1"/>
    <col min="46" max="46" width="10.125" customWidth="1"/>
    <col min="47" max="47" width="10.125" style="287" customWidth="1"/>
    <col min="48" max="50" width="9.875" style="287" customWidth="1"/>
    <col min="51" max="51" width="7.875" style="287" customWidth="1"/>
    <col min="52" max="52" width="8.75" customWidth="1"/>
    <col min="53" max="53" width="9.625" style="287" customWidth="1"/>
    <col min="54" max="55" width="8.75" customWidth="1"/>
    <col min="56" max="56" width="9.75" customWidth="1"/>
    <col min="57" max="58" width="8.125" style="281" customWidth="1"/>
    <col min="59" max="59" width="9.875" style="281" customWidth="1"/>
    <col min="60" max="60" width="8.125" style="281" customWidth="1"/>
    <col min="61" max="61" width="10.875" customWidth="1"/>
    <col min="62" max="62" width="10" customWidth="1"/>
    <col min="71" max="71" width="5.125" customWidth="1"/>
    <col min="73" max="75" width="9.875" customWidth="1"/>
  </cols>
  <sheetData>
    <row r="1" spans="1:85" x14ac:dyDescent="0.25">
      <c r="A1" s="79"/>
      <c r="B1" s="286"/>
      <c r="C1" s="286"/>
      <c r="D1" s="286"/>
      <c r="E1" s="88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86"/>
      <c r="R1" s="286"/>
      <c r="S1" s="286"/>
      <c r="T1" s="478"/>
      <c r="U1" s="478"/>
      <c r="V1" s="286"/>
      <c r="W1" s="90"/>
      <c r="X1" s="90"/>
      <c r="Y1" s="78"/>
      <c r="Z1" s="78"/>
      <c r="AA1" s="78"/>
      <c r="AB1" s="78"/>
      <c r="AC1" s="78"/>
      <c r="AD1" s="78"/>
      <c r="AE1" s="78"/>
      <c r="AF1" s="280"/>
      <c r="AG1" s="286"/>
      <c r="AH1" s="286"/>
      <c r="AI1" s="478"/>
      <c r="AJ1" s="478"/>
      <c r="AK1" s="478"/>
      <c r="AL1" s="286"/>
      <c r="AM1" s="88"/>
      <c r="AN1" s="88"/>
      <c r="AO1" s="78"/>
      <c r="AP1" s="78"/>
      <c r="AQ1" s="78"/>
      <c r="AR1" s="78"/>
      <c r="AS1" s="78"/>
      <c r="AT1" s="78"/>
      <c r="AU1" s="78"/>
      <c r="AV1" s="286"/>
      <c r="AW1" s="291"/>
      <c r="AX1" s="286"/>
      <c r="AY1" s="286"/>
      <c r="AZ1" s="286"/>
      <c r="BA1" s="88"/>
      <c r="BB1" s="88"/>
      <c r="BC1" s="88"/>
      <c r="BD1" s="88"/>
      <c r="BE1" s="79"/>
      <c r="BF1" s="89"/>
      <c r="BG1" s="89"/>
      <c r="BH1" s="89"/>
      <c r="BI1" s="89"/>
      <c r="BJ1" s="89"/>
      <c r="BK1" s="286"/>
      <c r="BL1" s="286"/>
      <c r="BM1" s="286"/>
      <c r="BN1" s="90"/>
      <c r="BO1" s="90"/>
      <c r="BP1" s="78"/>
      <c r="BQ1" s="78"/>
      <c r="BR1" s="78"/>
      <c r="BS1" s="78"/>
      <c r="BT1" s="280"/>
      <c r="BU1" s="286"/>
      <c r="BV1" s="286"/>
      <c r="BW1" s="286"/>
      <c r="BX1" s="88"/>
      <c r="BY1" s="88"/>
      <c r="BZ1" s="78"/>
      <c r="CA1" s="78"/>
      <c r="CB1" s="78"/>
      <c r="CC1" s="78"/>
      <c r="CD1" s="291"/>
      <c r="CE1" s="259"/>
      <c r="CF1" s="78"/>
      <c r="CG1" s="89"/>
    </row>
    <row r="2" spans="1:85" s="298" customFormat="1" x14ac:dyDescent="0.25">
      <c r="A2" s="284"/>
      <c r="B2" s="286"/>
      <c r="C2" s="286"/>
      <c r="D2" s="286"/>
      <c r="K2" s="256"/>
      <c r="L2" s="256"/>
      <c r="M2" s="256"/>
      <c r="N2" s="256"/>
      <c r="O2" s="256"/>
      <c r="P2" s="256"/>
      <c r="Q2" s="365"/>
      <c r="R2" s="519" t="s">
        <v>100</v>
      </c>
      <c r="S2" s="356"/>
      <c r="T2" s="520" t="s">
        <v>148</v>
      </c>
      <c r="U2" s="520">
        <f>Q10</f>
        <v>137191</v>
      </c>
      <c r="V2" s="520"/>
      <c r="W2" s="324"/>
      <c r="X2" s="321"/>
      <c r="Y2" s="324"/>
      <c r="Z2" s="321"/>
      <c r="AM2" s="366">
        <v>4</v>
      </c>
      <c r="AN2" s="367" t="s">
        <v>2</v>
      </c>
      <c r="AO2" s="368"/>
      <c r="AP2" s="322"/>
      <c r="AZ2" s="324"/>
      <c r="BF2" s="384"/>
      <c r="BG2" s="385" t="s">
        <v>3</v>
      </c>
      <c r="BH2" s="386"/>
      <c r="BN2" s="89"/>
    </row>
    <row r="3" spans="1:85" s="298" customFormat="1" x14ac:dyDescent="0.25">
      <c r="A3" s="325">
        <v>40729</v>
      </c>
      <c r="B3" s="288"/>
      <c r="C3" s="288"/>
      <c r="D3" s="288"/>
      <c r="E3" s="329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520" t="s">
        <v>147</v>
      </c>
      <c r="U3" s="520">
        <v>137213</v>
      </c>
      <c r="V3" s="520">
        <f>IF(U3&lt;&gt;0,U3-U2,0)</f>
        <v>22</v>
      </c>
      <c r="W3" s="288"/>
      <c r="X3" s="288"/>
      <c r="Y3" s="288"/>
      <c r="Z3" s="288"/>
      <c r="AA3" s="329"/>
      <c r="AB3" s="326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288"/>
      <c r="AO3" s="288"/>
      <c r="AP3" s="288"/>
      <c r="AQ3" s="306"/>
      <c r="AR3" s="306"/>
      <c r="AS3" s="327"/>
      <c r="AT3" s="327"/>
      <c r="AU3" s="327"/>
      <c r="AV3" s="327"/>
      <c r="AW3" s="327"/>
      <c r="AX3" s="327"/>
      <c r="AY3" s="327"/>
      <c r="AZ3" s="288"/>
      <c r="BN3" s="278"/>
    </row>
    <row r="4" spans="1:85" s="298" customFormat="1" x14ac:dyDescent="0.25">
      <c r="A4" s="293"/>
      <c r="B4" s="286"/>
      <c r="C4" s="286"/>
      <c r="D4" s="286"/>
      <c r="E4" s="295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520" t="s">
        <v>146</v>
      </c>
      <c r="U4" s="520">
        <v>137230</v>
      </c>
      <c r="V4" s="520">
        <f t="shared" ref="V4:V15" si="0">IF(U4&lt;&gt;0,U4-U3,0)</f>
        <v>17</v>
      </c>
      <c r="W4" s="286"/>
      <c r="X4" s="286"/>
      <c r="Y4" s="286"/>
      <c r="Z4" s="286"/>
      <c r="AA4" s="294"/>
      <c r="AB4" s="294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86"/>
      <c r="AO4" s="286"/>
      <c r="AP4" s="286"/>
      <c r="AQ4" s="295"/>
      <c r="AR4" s="295"/>
      <c r="AS4" s="279"/>
      <c r="AT4" s="279"/>
      <c r="AU4" s="279"/>
      <c r="AV4" s="279"/>
      <c r="AW4" s="279"/>
      <c r="AX4" s="279"/>
      <c r="AY4" s="279"/>
      <c r="AZ4" s="286"/>
      <c r="BN4" s="278"/>
    </row>
    <row r="5" spans="1:85" x14ac:dyDescent="0.25">
      <c r="A5" s="91"/>
      <c r="B5" s="342" t="s">
        <v>89</v>
      </c>
      <c r="C5" s="343" t="s">
        <v>94</v>
      </c>
      <c r="D5" s="343" t="s">
        <v>95</v>
      </c>
      <c r="E5" s="503" t="s">
        <v>102</v>
      </c>
      <c r="F5" s="504" t="s">
        <v>94</v>
      </c>
      <c r="G5" s="505" t="s">
        <v>95</v>
      </c>
      <c r="H5" s="510" t="s">
        <v>132</v>
      </c>
      <c r="I5" s="511" t="s">
        <v>94</v>
      </c>
      <c r="J5" s="512" t="s">
        <v>95</v>
      </c>
      <c r="K5" s="510" t="s">
        <v>133</v>
      </c>
      <c r="L5" s="511" t="s">
        <v>94</v>
      </c>
      <c r="M5" s="512" t="s">
        <v>95</v>
      </c>
      <c r="N5" s="510" t="s">
        <v>140</v>
      </c>
      <c r="O5" s="511" t="s">
        <v>94</v>
      </c>
      <c r="P5" s="512" t="s">
        <v>95</v>
      </c>
      <c r="Q5" s="344" t="s">
        <v>144</v>
      </c>
      <c r="R5" s="345" t="s">
        <v>94</v>
      </c>
      <c r="S5" s="362" t="s">
        <v>95</v>
      </c>
      <c r="T5" s="520" t="s">
        <v>149</v>
      </c>
      <c r="U5" s="520">
        <v>137240</v>
      </c>
      <c r="V5" s="520">
        <f t="shared" si="0"/>
        <v>10</v>
      </c>
      <c r="X5" s="342" t="s">
        <v>89</v>
      </c>
      <c r="Y5" s="343" t="s">
        <v>94</v>
      </c>
      <c r="Z5" s="343" t="s">
        <v>95</v>
      </c>
      <c r="AA5" s="503" t="s">
        <v>102</v>
      </c>
      <c r="AB5" s="504" t="s">
        <v>94</v>
      </c>
      <c r="AC5" s="505" t="s">
        <v>95</v>
      </c>
      <c r="AD5" s="510" t="s">
        <v>132</v>
      </c>
      <c r="AE5" s="511" t="s">
        <v>94</v>
      </c>
      <c r="AF5" s="512" t="s">
        <v>95</v>
      </c>
      <c r="AG5" s="510" t="s">
        <v>133</v>
      </c>
      <c r="AH5" s="511" t="s">
        <v>94</v>
      </c>
      <c r="AI5" s="512" t="s">
        <v>95</v>
      </c>
      <c r="AJ5" s="510" t="s">
        <v>140</v>
      </c>
      <c r="AK5" s="511" t="s">
        <v>94</v>
      </c>
      <c r="AL5" s="512" t="s">
        <v>95</v>
      </c>
      <c r="AM5" s="344" t="s">
        <v>144</v>
      </c>
      <c r="AN5" s="345" t="s">
        <v>94</v>
      </c>
      <c r="AO5" s="362" t="s">
        <v>95</v>
      </c>
      <c r="AP5" s="371"/>
      <c r="AQ5" s="372" t="s">
        <v>89</v>
      </c>
      <c r="AR5" s="373" t="s">
        <v>94</v>
      </c>
      <c r="AS5" s="374" t="s">
        <v>95</v>
      </c>
      <c r="AT5" s="506" t="s">
        <v>102</v>
      </c>
      <c r="AU5" s="507" t="s">
        <v>94</v>
      </c>
      <c r="AV5" s="508" t="s">
        <v>95</v>
      </c>
      <c r="AW5" s="479" t="s">
        <v>132</v>
      </c>
      <c r="AX5" s="480" t="s">
        <v>94</v>
      </c>
      <c r="AY5" s="481" t="s">
        <v>95</v>
      </c>
      <c r="AZ5" s="479" t="s">
        <v>133</v>
      </c>
      <c r="BA5" s="480" t="s">
        <v>94</v>
      </c>
      <c r="BB5" s="481" t="s">
        <v>95</v>
      </c>
      <c r="BC5" s="479" t="s">
        <v>140</v>
      </c>
      <c r="BD5" s="480" t="s">
        <v>94</v>
      </c>
      <c r="BE5" s="481" t="s">
        <v>95</v>
      </c>
      <c r="BF5" s="380" t="s">
        <v>140</v>
      </c>
      <c r="BG5" s="381" t="s">
        <v>94</v>
      </c>
      <c r="BH5" s="382" t="s">
        <v>95</v>
      </c>
      <c r="BI5" s="287"/>
      <c r="BK5" s="287"/>
      <c r="BP5" s="287"/>
      <c r="BQ5" s="287"/>
      <c r="BR5" s="287"/>
      <c r="BS5" s="287"/>
      <c r="BT5" s="278"/>
      <c r="BV5" s="287"/>
      <c r="BZ5" s="281"/>
      <c r="CA5" s="281"/>
      <c r="CB5" s="281"/>
      <c r="CC5" s="281"/>
    </row>
    <row r="6" spans="1:85" x14ac:dyDescent="0.25">
      <c r="A6" s="473">
        <v>41091</v>
      </c>
      <c r="B6" s="330" t="s">
        <v>96</v>
      </c>
      <c r="C6" s="331">
        <f>IF(B8&lt;&gt;0,B8-B6,"")</f>
        <v>0</v>
      </c>
      <c r="D6" s="331">
        <f>IF(B7&lt;&gt;0,B7-B6,"")</f>
        <v>0</v>
      </c>
      <c r="E6" s="499">
        <f>B19</f>
        <v>94854</v>
      </c>
      <c r="F6" s="500">
        <f>IF(E8&lt;&gt;0,E8-E6,"")</f>
        <v>0</v>
      </c>
      <c r="G6" s="497">
        <f>IF(E8&lt;&gt;0,E8-E6,0)</f>
        <v>0</v>
      </c>
      <c r="H6" s="499">
        <f>E19</f>
        <v>103987</v>
      </c>
      <c r="I6" s="500">
        <f>IF(H8&lt;&gt;0,H8-H6,"")</f>
        <v>0</v>
      </c>
      <c r="J6" s="497">
        <f>IF(H8&lt;&gt;0,H8-H6,0)</f>
        <v>0</v>
      </c>
      <c r="K6" s="499">
        <f>H19</f>
        <v>116175</v>
      </c>
      <c r="L6" s="500">
        <f>IF(K8&lt;&gt;0,K8-K6,"")</f>
        <v>0</v>
      </c>
      <c r="M6" s="497">
        <f>IF(K8&lt;&gt;0,K8-K6,0)</f>
        <v>0</v>
      </c>
      <c r="N6" s="499">
        <f>K19</f>
        <v>124980</v>
      </c>
      <c r="O6" s="500">
        <f>IF(N8&lt;&gt;0,N8-N6,"")</f>
        <v>0</v>
      </c>
      <c r="P6" s="497">
        <f>IF(N8&lt;&gt;0,N8-N6,0)</f>
        <v>0</v>
      </c>
      <c r="Q6" s="318">
        <f>N19</f>
        <v>137191</v>
      </c>
      <c r="R6" s="363">
        <f>IF(Q8&lt;&gt;0,Q8-Q6,"")</f>
        <v>0</v>
      </c>
      <c r="S6" s="469">
        <f>IF(Q8&lt;&gt;0,Q8-Q6,0)</f>
        <v>0</v>
      </c>
      <c r="T6" s="520" t="s">
        <v>150</v>
      </c>
      <c r="U6" s="520">
        <v>137250</v>
      </c>
      <c r="V6" s="520">
        <f t="shared" si="0"/>
        <v>10</v>
      </c>
      <c r="W6" s="473">
        <v>41091</v>
      </c>
      <c r="X6" s="330" t="s">
        <v>101</v>
      </c>
      <c r="Y6" s="341">
        <f>X8-X6</f>
        <v>-198</v>
      </c>
      <c r="Z6" s="331">
        <f>IF(X8&lt;&gt;0,X8-X6,"")</f>
        <v>-198</v>
      </c>
      <c r="AA6" s="490">
        <f>X19</f>
        <v>48570</v>
      </c>
      <c r="AB6" s="483">
        <f>IF(AA8&lt;&gt;0,AA8-AA6,0)</f>
        <v>-104</v>
      </c>
      <c r="AC6" s="497">
        <f>IF(AA8&lt;&gt;0,AA8-AA6,0)</f>
        <v>-104</v>
      </c>
      <c r="AD6" s="490">
        <f>AA19</f>
        <v>48513</v>
      </c>
      <c r="AE6" s="483">
        <f>IF(AD8&lt;&gt;0,AD8-AD6,0)</f>
        <v>-179</v>
      </c>
      <c r="AF6" s="497">
        <f>IF(AD8&lt;&gt;0,AD8-AD6,0)</f>
        <v>-179</v>
      </c>
      <c r="AG6" s="490">
        <f>AD19</f>
        <v>48487</v>
      </c>
      <c r="AH6" s="483">
        <f>IF(AG8&lt;&gt;0,AG8-AG6,0)</f>
        <v>-71</v>
      </c>
      <c r="AI6" s="497">
        <f>IF(AG8&lt;&gt;0,AG8-AG6,0)</f>
        <v>-71</v>
      </c>
      <c r="AJ6" s="490">
        <f>AD19</f>
        <v>48487</v>
      </c>
      <c r="AK6" s="483">
        <f>IF(AJ8&lt;&gt;0,AJ8-AJ6,0)</f>
        <v>160</v>
      </c>
      <c r="AL6" s="497">
        <f>IF(AJ8&lt;&gt;0,AJ8-AJ6,0)</f>
        <v>160</v>
      </c>
      <c r="AM6" s="347">
        <f>AJ19</f>
        <v>48680</v>
      </c>
      <c r="AN6" s="348">
        <f>IF(AM8&lt;&gt;0,AM8-AM6,0)</f>
        <v>-125</v>
      </c>
      <c r="AO6" s="467">
        <f>IF(AM8&lt;&gt;0,AM8-AM6,0)</f>
        <v>-125</v>
      </c>
      <c r="AP6" s="473">
        <v>41091</v>
      </c>
      <c r="AQ6" s="375">
        <v>17370</v>
      </c>
      <c r="AR6" s="341">
        <f>AQ8-AQ6</f>
        <v>280</v>
      </c>
      <c r="AS6" s="338">
        <f>IF(AQ8&lt;&gt;0,AQ8-AQ6,"")</f>
        <v>280</v>
      </c>
      <c r="AT6" s="494">
        <f>AQ19</f>
        <v>22650</v>
      </c>
      <c r="AU6" s="483">
        <f>IF(AT8&lt;&gt;0,AT8-AT6,0)</f>
        <v>272</v>
      </c>
      <c r="AV6" s="497">
        <f>IF(AT8&lt;&gt;0,AT8-AT6,0)</f>
        <v>272</v>
      </c>
      <c r="AW6" s="494">
        <f>AT19</f>
        <v>27555</v>
      </c>
      <c r="AX6" s="483">
        <f>IF(AW8&lt;&gt;0,AW8-AW6,0)</f>
        <v>151</v>
      </c>
      <c r="AY6" s="497">
        <f>IF(AW8&lt;&gt;0,AW8-AW6,0)</f>
        <v>151</v>
      </c>
      <c r="AZ6" s="494">
        <f>AW19</f>
        <v>32086</v>
      </c>
      <c r="BA6" s="483">
        <f>IF(AZ8&lt;&gt;0,AZ8-AZ6,0)</f>
        <v>-98</v>
      </c>
      <c r="BB6" s="497">
        <f>IF(AZ8&lt;&gt;0,AZ8-AZ6,0)</f>
        <v>-98</v>
      </c>
      <c r="BC6" s="494">
        <f>AZ19</f>
        <v>35935</v>
      </c>
      <c r="BD6" s="483">
        <f>IF(BC8&lt;&gt;0,BC8-BC6,0)</f>
        <v>186</v>
      </c>
      <c r="BE6" s="497">
        <f>IF(BC8&lt;&gt;0,BC8-BC6,0)</f>
        <v>186</v>
      </c>
      <c r="BF6" s="379">
        <f>BC19</f>
        <v>39081</v>
      </c>
      <c r="BG6" s="376">
        <f>IF(BF8&lt;&gt;0,BF8-BF6,0)</f>
        <v>155</v>
      </c>
      <c r="BH6" s="471">
        <f>IF(BF8&lt;&gt;0,BF8-BF6,0)</f>
        <v>155</v>
      </c>
      <c r="BI6" s="287"/>
      <c r="BJ6" s="473">
        <v>41091</v>
      </c>
      <c r="BK6" s="287"/>
      <c r="BP6" s="287"/>
      <c r="BQ6" s="287"/>
      <c r="BR6" s="287"/>
      <c r="BS6" s="287"/>
      <c r="BT6" s="278"/>
      <c r="BV6" s="287"/>
      <c r="BZ6" s="281"/>
      <c r="CA6" s="281"/>
      <c r="CB6" s="281"/>
      <c r="CC6" s="281"/>
    </row>
    <row r="7" spans="1:85" x14ac:dyDescent="0.25">
      <c r="B7" s="332">
        <v>83004</v>
      </c>
      <c r="C7" s="333"/>
      <c r="D7" s="333"/>
      <c r="E7" s="485">
        <v>94854</v>
      </c>
      <c r="F7" s="478"/>
      <c r="G7" s="498"/>
      <c r="H7" s="485">
        <v>103987</v>
      </c>
      <c r="I7" s="478"/>
      <c r="J7" s="498"/>
      <c r="K7" s="485">
        <v>116175</v>
      </c>
      <c r="L7" s="478"/>
      <c r="M7" s="498"/>
      <c r="N7" s="485">
        <v>124980</v>
      </c>
      <c r="O7" s="478"/>
      <c r="P7" s="498"/>
      <c r="Q7" s="240">
        <v>137191</v>
      </c>
      <c r="R7" s="292"/>
      <c r="S7" s="470"/>
      <c r="T7" s="520" t="s">
        <v>151</v>
      </c>
      <c r="U7" s="520">
        <v>137267</v>
      </c>
      <c r="V7" s="520">
        <f t="shared" si="0"/>
        <v>17</v>
      </c>
      <c r="X7" s="332">
        <v>48658</v>
      </c>
      <c r="Y7" s="337"/>
      <c r="Z7" s="333"/>
      <c r="AA7" s="491">
        <v>48530</v>
      </c>
      <c r="AB7" s="299"/>
      <c r="AC7" s="498"/>
      <c r="AD7" s="491">
        <v>48513</v>
      </c>
      <c r="AE7" s="299"/>
      <c r="AF7" s="498"/>
      <c r="AG7" s="491">
        <v>48475</v>
      </c>
      <c r="AH7" s="299"/>
      <c r="AI7" s="498"/>
      <c r="AJ7" s="491">
        <v>48803</v>
      </c>
      <c r="AK7" s="299"/>
      <c r="AL7" s="498"/>
      <c r="AM7" s="350"/>
      <c r="AN7" s="346"/>
      <c r="AO7" s="468"/>
      <c r="AP7"/>
      <c r="AQ7" s="332">
        <v>17370</v>
      </c>
      <c r="AR7" s="337"/>
      <c r="AS7" s="339"/>
      <c r="AT7" s="495">
        <v>22679</v>
      </c>
      <c r="AU7" s="299"/>
      <c r="AV7" s="498"/>
      <c r="AW7" s="495">
        <v>27555</v>
      </c>
      <c r="AX7" s="299"/>
      <c r="AY7" s="498"/>
      <c r="AZ7" s="495">
        <v>31966</v>
      </c>
      <c r="BA7" s="299"/>
      <c r="BB7" s="498"/>
      <c r="BC7" s="495">
        <v>35935</v>
      </c>
      <c r="BD7" s="299"/>
      <c r="BE7" s="498"/>
      <c r="BF7" s="383"/>
      <c r="BG7" s="361"/>
      <c r="BH7" s="472"/>
      <c r="BI7" s="287"/>
      <c r="BK7" s="287"/>
      <c r="BP7" s="287"/>
      <c r="BQ7" s="287"/>
      <c r="BR7" s="287"/>
      <c r="BS7" s="287"/>
      <c r="BT7" s="278"/>
      <c r="BV7" s="287"/>
      <c r="BZ7" s="281"/>
      <c r="CA7" s="281"/>
      <c r="CB7" s="281"/>
      <c r="CC7" s="281"/>
    </row>
    <row r="8" spans="1:85" s="260" customFormat="1" x14ac:dyDescent="0.25">
      <c r="A8" s="473">
        <v>41122</v>
      </c>
      <c r="B8" s="332">
        <v>83004</v>
      </c>
      <c r="C8" s="333">
        <f>IF(B9&lt;&gt;0,B9-B6,"")</f>
        <v>0</v>
      </c>
      <c r="D8" s="333">
        <f t="shared" ref="D8:D18" si="1">IF(B9&lt;&gt;0,B9-B8,"")</f>
        <v>0</v>
      </c>
      <c r="E8" s="487">
        <v>94854</v>
      </c>
      <c r="F8" s="478">
        <f>IF(E9&lt;&gt;0,E9-E6,"")</f>
        <v>0</v>
      </c>
      <c r="G8" s="498">
        <f>IF(E9&lt;&gt;0,E9-E8,0)</f>
        <v>0</v>
      </c>
      <c r="H8" s="487">
        <v>103987</v>
      </c>
      <c r="I8" s="478">
        <f>IF(H9&lt;&gt;0,H9-H6,"")</f>
        <v>0</v>
      </c>
      <c r="J8" s="498">
        <f>IF(H9&lt;&gt;0,H9-H8,0)</f>
        <v>0</v>
      </c>
      <c r="K8" s="487">
        <v>116175</v>
      </c>
      <c r="L8" s="478">
        <f>IF(K9&lt;&gt;0,K9-K6,"")</f>
        <v>0</v>
      </c>
      <c r="M8" s="498">
        <f>IF(K9&lt;&gt;0,K9-K8,0)</f>
        <v>0</v>
      </c>
      <c r="N8" s="487">
        <v>124980</v>
      </c>
      <c r="O8" s="478">
        <f>IF(N9&lt;&gt;0,N9-N6,"")</f>
        <v>0</v>
      </c>
      <c r="P8" s="498">
        <f>IF(N9&lt;&gt;0,N9-N8,0)</f>
        <v>0</v>
      </c>
      <c r="Q8" s="31">
        <v>137191</v>
      </c>
      <c r="R8" s="292">
        <f>IF(Q9&lt;&gt;0,Q9-Q6,0)</f>
        <v>0</v>
      </c>
      <c r="S8" s="470">
        <f>IF(Q9&lt;&gt;0,Q9-Q8,0)</f>
        <v>0</v>
      </c>
      <c r="T8" s="520" t="s">
        <v>152</v>
      </c>
      <c r="U8" s="520">
        <v>137284</v>
      </c>
      <c r="V8" s="520">
        <f t="shared" si="0"/>
        <v>17</v>
      </c>
      <c r="W8" s="473">
        <v>41122</v>
      </c>
      <c r="X8" s="332">
        <v>48500</v>
      </c>
      <c r="Y8" s="337">
        <f>X9-X6</f>
        <v>-248</v>
      </c>
      <c r="Z8" s="333">
        <f t="shared" ref="Z8:Z18" si="2">IF(X9&lt;&gt;0,X9-X8,"")</f>
        <v>-50</v>
      </c>
      <c r="AA8" s="492">
        <v>48466</v>
      </c>
      <c r="AB8" s="299">
        <f>IF(AA9&lt;&gt;0,AA9-AA6,0)</f>
        <v>-176</v>
      </c>
      <c r="AC8" s="498">
        <f>IF(AA9&lt;&gt;0,AA9-AA8,0)</f>
        <v>-72</v>
      </c>
      <c r="AD8" s="492">
        <v>48334</v>
      </c>
      <c r="AE8" s="299">
        <f>IF(AD9&lt;&gt;0,AD9-AD6,0)</f>
        <v>-329</v>
      </c>
      <c r="AF8" s="498">
        <f>IF(AD9&lt;&gt;0,AD9-AD8,0)</f>
        <v>-150</v>
      </c>
      <c r="AG8" s="492">
        <v>48416</v>
      </c>
      <c r="AH8" s="299">
        <f>IF(AG9&lt;&gt;0,AG9-AG6,0)</f>
        <v>-116</v>
      </c>
      <c r="AI8" s="498">
        <f>IF(AG9&lt;&gt;0,AG9-AG8,0)</f>
        <v>-45</v>
      </c>
      <c r="AJ8" s="492">
        <v>48647</v>
      </c>
      <c r="AK8" s="299">
        <f>IF(AJ9&lt;&gt;0,AJ9-AJ6,0)</f>
        <v>111</v>
      </c>
      <c r="AL8" s="498">
        <f>IF(AJ9&lt;&gt;0,AJ9-AJ8,0)</f>
        <v>-49</v>
      </c>
      <c r="AM8" s="352">
        <v>48555</v>
      </c>
      <c r="AN8" s="346">
        <f>IF(AM9&lt;&gt;0,AM9-AM6,0)</f>
        <v>-140</v>
      </c>
      <c r="AO8" s="468">
        <f>IF(AM9&lt;&gt;0,AM9-AM8,0)</f>
        <v>-15</v>
      </c>
      <c r="AP8" s="473">
        <v>41122</v>
      </c>
      <c r="AQ8" s="332">
        <v>17650</v>
      </c>
      <c r="AR8" s="337">
        <f>AQ9-AQ6</f>
        <v>577</v>
      </c>
      <c r="AS8" s="339">
        <f t="shared" ref="AS8:AS18" si="3">IF(AQ9&lt;&gt;0,AQ9-AQ8,"")</f>
        <v>297</v>
      </c>
      <c r="AT8" s="487">
        <v>22922</v>
      </c>
      <c r="AU8" s="299">
        <f>IF(AT9&lt;&gt;0,AT9-AT6,0)</f>
        <v>591</v>
      </c>
      <c r="AV8" s="498">
        <f>IF(AT9&lt;&gt;0,AT9-AT8,0)</f>
        <v>319</v>
      </c>
      <c r="AW8" s="487">
        <v>27706</v>
      </c>
      <c r="AX8" s="299">
        <f>IF(AW9&lt;&gt;0,AW9-AW6,0)</f>
        <v>348</v>
      </c>
      <c r="AY8" s="498">
        <f>IF(AW9&lt;&gt;0,AW9-AW8,0)</f>
        <v>197</v>
      </c>
      <c r="AZ8" s="487">
        <v>31988</v>
      </c>
      <c r="BA8" s="299">
        <f>IF(AZ9&lt;&gt;0,AZ9-AZ6,0)</f>
        <v>21</v>
      </c>
      <c r="BB8" s="498">
        <f>IF(AZ9&lt;&gt;0,AZ9-AZ8,0)</f>
        <v>119</v>
      </c>
      <c r="BC8" s="487">
        <v>36121</v>
      </c>
      <c r="BD8" s="299">
        <f>IF(BC9&lt;&gt;0,BC9-BC6,0)</f>
        <v>409</v>
      </c>
      <c r="BE8" s="498">
        <f>IF(BC9&lt;&gt;0,BC9-BC8,0)</f>
        <v>223</v>
      </c>
      <c r="BF8" s="357">
        <v>39236</v>
      </c>
      <c r="BG8" s="361">
        <f>IF(BF9&lt;&gt;0,BF9-BF6,0)</f>
        <v>297</v>
      </c>
      <c r="BH8" s="472">
        <f>IF(BF9&lt;&gt;0,BF9-BF8,0)</f>
        <v>142</v>
      </c>
      <c r="BJ8" s="473">
        <v>41122</v>
      </c>
      <c r="BT8" s="278"/>
    </row>
    <row r="9" spans="1:85" s="260" customFormat="1" x14ac:dyDescent="0.25">
      <c r="A9" s="473">
        <v>41153</v>
      </c>
      <c r="B9" s="336">
        <v>83004</v>
      </c>
      <c r="C9" s="333">
        <f>IF(B10&lt;&gt;0,B10-B6,"")</f>
        <v>0</v>
      </c>
      <c r="D9" s="333">
        <f t="shared" si="1"/>
        <v>0</v>
      </c>
      <c r="E9" s="487">
        <v>94854</v>
      </c>
      <c r="F9" s="478">
        <f>IF(E10&lt;&gt;0,E10-E6,"")</f>
        <v>0</v>
      </c>
      <c r="G9" s="498">
        <f t="shared" ref="G9:G18" si="4">IF(E10&lt;&gt;0,E10-E9,0)</f>
        <v>0</v>
      </c>
      <c r="H9" s="487">
        <v>103987</v>
      </c>
      <c r="I9" s="478">
        <f>IF(H10&lt;&gt;0,H10-H6,"")</f>
        <v>0</v>
      </c>
      <c r="J9" s="498">
        <f t="shared" ref="J9:J18" si="5">IF(H10&lt;&gt;0,H10-H9,0)</f>
        <v>0</v>
      </c>
      <c r="K9" s="487">
        <v>116175</v>
      </c>
      <c r="L9" s="478">
        <f>IF(K10&lt;&gt;0,K10-K6,"")</f>
        <v>0</v>
      </c>
      <c r="M9" s="498">
        <f t="shared" ref="M9:M18" si="6">IF(K10&lt;&gt;0,K10-K9,0)</f>
        <v>0</v>
      </c>
      <c r="N9" s="487">
        <v>124980</v>
      </c>
      <c r="O9" s="478">
        <f>IF(N10&lt;&gt;0,N10-N6,"")</f>
        <v>0</v>
      </c>
      <c r="P9" s="498">
        <f t="shared" ref="P9:P18" si="7">IF(N10&lt;&gt;0,N10-N9,0)</f>
        <v>0</v>
      </c>
      <c r="Q9" s="31">
        <v>137191</v>
      </c>
      <c r="R9" s="292">
        <f>IF(Q10&lt;&gt;0,Q10-Q6,0)</f>
        <v>0</v>
      </c>
      <c r="S9" s="470">
        <f t="shared" ref="S9:S18" si="8">IF(Q10&lt;&gt;0,Q10-Q9,0)</f>
        <v>0</v>
      </c>
      <c r="T9" s="520" t="s">
        <v>148</v>
      </c>
      <c r="U9" s="520">
        <v>137301</v>
      </c>
      <c r="V9" s="520">
        <f t="shared" si="0"/>
        <v>17</v>
      </c>
      <c r="W9" s="473">
        <v>41153</v>
      </c>
      <c r="X9" s="336">
        <v>48450</v>
      </c>
      <c r="Y9" s="337">
        <f>X10-X6</f>
        <v>-198</v>
      </c>
      <c r="Z9" s="333">
        <f t="shared" si="2"/>
        <v>50</v>
      </c>
      <c r="AA9" s="492">
        <v>48394</v>
      </c>
      <c r="AB9" s="299">
        <f>IF(AA10&lt;&gt;0,AA10-AA6,0)</f>
        <v>-197</v>
      </c>
      <c r="AC9" s="498">
        <f t="shared" ref="AC9:AC18" si="9">IF(AA10&lt;&gt;0,AA10-AA9,0)</f>
        <v>-21</v>
      </c>
      <c r="AD9" s="492">
        <v>48184</v>
      </c>
      <c r="AE9" s="299">
        <f>IF(AD10&lt;&gt;0,AD10-AD6,0)</f>
        <v>-336</v>
      </c>
      <c r="AF9" s="498">
        <f t="shared" ref="AF9:AF18" si="10">IF(AD10&lt;&gt;0,AD10-AD9,0)</f>
        <v>-7</v>
      </c>
      <c r="AG9" s="492">
        <v>48371</v>
      </c>
      <c r="AH9" s="299">
        <f>IF(AG10&lt;&gt;0,AG10-AG6,0)</f>
        <v>-99</v>
      </c>
      <c r="AI9" s="498">
        <f t="shared" ref="AI9:AI18" si="11">IF(AG10&lt;&gt;0,AG10-AG9,0)</f>
        <v>17</v>
      </c>
      <c r="AJ9" s="492">
        <v>48598</v>
      </c>
      <c r="AK9" s="299">
        <f>IF(AJ10&lt;&gt;0,AJ10-AJ6,0)</f>
        <v>46</v>
      </c>
      <c r="AL9" s="498">
        <f t="shared" ref="AL9:AL18" si="12">IF(AJ10&lt;&gt;0,AJ10-AJ9,0)</f>
        <v>-65</v>
      </c>
      <c r="AM9" s="352">
        <v>48540</v>
      </c>
      <c r="AN9" s="346">
        <f>IF(AM10&lt;&gt;0,AM10-AM6,0)</f>
        <v>-92</v>
      </c>
      <c r="AO9" s="468">
        <f t="shared" ref="AO9:AO18" si="13">IF(AM10&lt;&gt;0,AM10-AM9,0)</f>
        <v>48</v>
      </c>
      <c r="AP9" s="473">
        <v>41153</v>
      </c>
      <c r="AQ9" s="336">
        <v>17947</v>
      </c>
      <c r="AR9" s="337">
        <f>AQ10-AQ6</f>
        <v>880</v>
      </c>
      <c r="AS9" s="339">
        <f t="shared" si="3"/>
        <v>303</v>
      </c>
      <c r="AT9" s="487">
        <v>23241</v>
      </c>
      <c r="AU9" s="299">
        <f>IF(AT10&lt;&gt;0,AT10-AT6,0)</f>
        <v>917</v>
      </c>
      <c r="AV9" s="498">
        <f t="shared" ref="AV9:AV18" si="14">IF(AT10&lt;&gt;0,AT10-AT9,0)</f>
        <v>326</v>
      </c>
      <c r="AW9" s="487">
        <v>27903</v>
      </c>
      <c r="AX9" s="299">
        <f>IF(AW10&lt;&gt;0,AW10-AW6,0)</f>
        <v>543</v>
      </c>
      <c r="AY9" s="498">
        <f t="shared" ref="AY9:AY18" si="15">IF(AW10&lt;&gt;0,AW10-AW9,0)</f>
        <v>195</v>
      </c>
      <c r="AZ9" s="487">
        <v>32107</v>
      </c>
      <c r="BA9" s="299">
        <f>IF(AZ10&lt;&gt;0,AZ10-AZ6,0)</f>
        <v>182</v>
      </c>
      <c r="BB9" s="498">
        <f t="shared" ref="BB9:BB18" si="16">IF(AZ10&lt;&gt;0,AZ10-AZ9,0)</f>
        <v>161</v>
      </c>
      <c r="BC9" s="487">
        <v>36344</v>
      </c>
      <c r="BD9" s="299">
        <f>IF(BC10&lt;&gt;0,BC10-BC6,0)</f>
        <v>649</v>
      </c>
      <c r="BE9" s="498">
        <f t="shared" ref="BE9:BE18" si="17">IF(BC10&lt;&gt;0,BC10-BC9,0)</f>
        <v>240</v>
      </c>
      <c r="BF9" s="357">
        <v>39378</v>
      </c>
      <c r="BG9" s="361">
        <f>IF(BF10&lt;&gt;0,BF10-BF6,0)</f>
        <v>496</v>
      </c>
      <c r="BH9" s="472">
        <f t="shared" ref="BH9:BH18" si="18">IF(BF10&lt;&gt;0,BF10-BF9,0)</f>
        <v>199</v>
      </c>
      <c r="BJ9" s="473">
        <v>41153</v>
      </c>
      <c r="BT9" s="278"/>
    </row>
    <row r="10" spans="1:85" s="260" customFormat="1" x14ac:dyDescent="0.25">
      <c r="A10" s="473">
        <v>41183</v>
      </c>
      <c r="B10" s="332">
        <v>83004</v>
      </c>
      <c r="C10" s="333">
        <f>IF(B11&lt;&gt;0,B11-B6,"")</f>
        <v>0</v>
      </c>
      <c r="D10" s="333">
        <f t="shared" si="1"/>
        <v>0</v>
      </c>
      <c r="E10" s="487">
        <v>94854</v>
      </c>
      <c r="F10" s="478">
        <f>IF(E11&lt;&gt;0,E11-E6,0)</f>
        <v>369</v>
      </c>
      <c r="G10" s="498">
        <f t="shared" si="4"/>
        <v>369</v>
      </c>
      <c r="H10" s="487">
        <v>103987</v>
      </c>
      <c r="I10" s="478">
        <f>IF(H11&lt;&gt;0,H11-H6,0)</f>
        <v>571</v>
      </c>
      <c r="J10" s="498">
        <f t="shared" si="5"/>
        <v>571</v>
      </c>
      <c r="K10" s="487">
        <v>116175</v>
      </c>
      <c r="L10" s="478">
        <f>IF(K11&lt;&gt;0,K11-K6,0)</f>
        <v>218</v>
      </c>
      <c r="M10" s="498">
        <f t="shared" si="6"/>
        <v>218</v>
      </c>
      <c r="N10" s="487">
        <v>124980</v>
      </c>
      <c r="O10" s="478">
        <f>IF(N11&lt;&gt;0,N11-N7,0)</f>
        <v>350</v>
      </c>
      <c r="P10" s="498">
        <f t="shared" si="7"/>
        <v>350</v>
      </c>
      <c r="Q10" s="31">
        <v>137191</v>
      </c>
      <c r="R10" s="292">
        <f>IF(Q11&lt;&gt;0,Q11-Q7,0)</f>
        <v>692</v>
      </c>
      <c r="S10" s="470">
        <f t="shared" si="8"/>
        <v>692</v>
      </c>
      <c r="T10" s="520" t="s">
        <v>147</v>
      </c>
      <c r="U10" s="520">
        <v>137319</v>
      </c>
      <c r="V10" s="520">
        <f t="shared" si="0"/>
        <v>18</v>
      </c>
      <c r="W10" s="473">
        <v>41183</v>
      </c>
      <c r="X10" s="332">
        <v>48500</v>
      </c>
      <c r="Y10" s="337">
        <f>X11-$X6</f>
        <v>-128</v>
      </c>
      <c r="Z10" s="333">
        <f t="shared" si="2"/>
        <v>70</v>
      </c>
      <c r="AA10" s="492">
        <v>48373</v>
      </c>
      <c r="AB10" s="299">
        <f>IF(AA11&lt;&gt;0,AA11-AA6,0)</f>
        <v>-126</v>
      </c>
      <c r="AC10" s="498">
        <f t="shared" si="9"/>
        <v>71</v>
      </c>
      <c r="AD10" s="492">
        <v>48177</v>
      </c>
      <c r="AE10" s="299">
        <f>IF(AD11&lt;&gt;0,AD11-AD6,0)</f>
        <v>-310</v>
      </c>
      <c r="AF10" s="498">
        <f t="shared" si="10"/>
        <v>26</v>
      </c>
      <c r="AG10" s="492">
        <v>48388</v>
      </c>
      <c r="AH10" s="299">
        <f>IF(AG11&lt;&gt;0,AG11-AG6,0)</f>
        <v>-9</v>
      </c>
      <c r="AI10" s="498">
        <f t="shared" si="11"/>
        <v>90</v>
      </c>
      <c r="AJ10" s="492">
        <v>48533</v>
      </c>
      <c r="AK10" s="299">
        <f>IF(AJ11&lt;&gt;0,AJ11-AJ6,0)</f>
        <v>112</v>
      </c>
      <c r="AL10" s="498">
        <f t="shared" si="12"/>
        <v>66</v>
      </c>
      <c r="AM10" s="352">
        <v>48588</v>
      </c>
      <c r="AN10" s="346">
        <f>IF(AM11&lt;&gt;0,AM11-AM6,0)</f>
        <v>56</v>
      </c>
      <c r="AO10" s="468">
        <f t="shared" si="13"/>
        <v>148</v>
      </c>
      <c r="AP10" s="473">
        <v>41183</v>
      </c>
      <c r="AQ10" s="332">
        <v>18250</v>
      </c>
      <c r="AR10" s="337">
        <f>AQ11-AQ6</f>
        <v>1215</v>
      </c>
      <c r="AS10" s="339">
        <f t="shared" si="3"/>
        <v>335</v>
      </c>
      <c r="AT10" s="487">
        <v>23567</v>
      </c>
      <c r="AU10" s="299">
        <f>IF(AT11&lt;&gt;0,AT11-AT6,0)</f>
        <v>1257</v>
      </c>
      <c r="AV10" s="498">
        <f t="shared" si="14"/>
        <v>340</v>
      </c>
      <c r="AW10" s="487">
        <v>28098</v>
      </c>
      <c r="AX10" s="299">
        <f>IF(AW11&lt;&gt;0,AW11-AW6,0)</f>
        <v>923</v>
      </c>
      <c r="AY10" s="498">
        <f t="shared" si="15"/>
        <v>380</v>
      </c>
      <c r="AZ10" s="487">
        <v>32268</v>
      </c>
      <c r="BA10" s="299">
        <f>IF(AZ11&lt;&gt;0,AZ11-AZ6,0)</f>
        <v>439</v>
      </c>
      <c r="BB10" s="498">
        <f t="shared" si="16"/>
        <v>257</v>
      </c>
      <c r="BC10" s="487">
        <v>36584</v>
      </c>
      <c r="BD10" s="299">
        <f>IF(BC11&lt;&gt;0,BC11-BC6,0)</f>
        <v>865</v>
      </c>
      <c r="BE10" s="498">
        <f t="shared" si="17"/>
        <v>216</v>
      </c>
      <c r="BF10" s="357">
        <v>39577</v>
      </c>
      <c r="BG10" s="361">
        <f>IF(BF11&lt;&gt;0,BF11-BF6,0)</f>
        <v>683</v>
      </c>
      <c r="BH10" s="472">
        <f t="shared" si="18"/>
        <v>187</v>
      </c>
      <c r="BJ10" s="473">
        <v>41183</v>
      </c>
      <c r="BT10" s="278"/>
    </row>
    <row r="11" spans="1:85" s="260" customFormat="1" x14ac:dyDescent="0.25">
      <c r="A11" s="473">
        <v>41214</v>
      </c>
      <c r="B11" s="332">
        <v>83004</v>
      </c>
      <c r="C11" s="333">
        <f>IF(B12&lt;&gt;0,B12-B6,"")</f>
        <v>1796</v>
      </c>
      <c r="D11" s="333">
        <f t="shared" si="1"/>
        <v>1796</v>
      </c>
      <c r="E11" s="487">
        <v>95223</v>
      </c>
      <c r="F11" s="478">
        <f>IF(E12&lt;&gt;0,E12-E6,0)</f>
        <v>1444</v>
      </c>
      <c r="G11" s="498">
        <f t="shared" si="4"/>
        <v>1075</v>
      </c>
      <c r="H11" s="487">
        <v>104558</v>
      </c>
      <c r="I11" s="478">
        <f>IF(H12&lt;&gt;0,H12-H6,0)</f>
        <v>1927</v>
      </c>
      <c r="J11" s="498">
        <f t="shared" si="5"/>
        <v>1356</v>
      </c>
      <c r="K11" s="487">
        <v>116393</v>
      </c>
      <c r="L11" s="478">
        <f>IF(K12&lt;&gt;0,K12-K6,0)</f>
        <v>1787</v>
      </c>
      <c r="M11" s="498">
        <f t="shared" si="6"/>
        <v>1569</v>
      </c>
      <c r="N11" s="487">
        <v>125330</v>
      </c>
      <c r="O11" s="478">
        <f>IF(N12&lt;&gt;0,N12-N6,0)</f>
        <v>1599</v>
      </c>
      <c r="P11" s="498">
        <f t="shared" si="7"/>
        <v>1249</v>
      </c>
      <c r="Q11" s="31">
        <v>137883</v>
      </c>
      <c r="R11" s="292">
        <f>IF(Q12&lt;&gt;0,Q12-Q6,0)</f>
        <v>1674</v>
      </c>
      <c r="S11" s="470">
        <f t="shared" si="8"/>
        <v>982</v>
      </c>
      <c r="T11" s="520" t="s">
        <v>146</v>
      </c>
      <c r="U11" s="520">
        <v>137353</v>
      </c>
      <c r="V11" s="520">
        <f t="shared" si="0"/>
        <v>34</v>
      </c>
      <c r="W11" s="473">
        <v>41214</v>
      </c>
      <c r="X11" s="332">
        <v>48570</v>
      </c>
      <c r="Y11" s="337">
        <f>X12-X6</f>
        <v>-53</v>
      </c>
      <c r="Z11" s="333">
        <f t="shared" si="2"/>
        <v>75</v>
      </c>
      <c r="AA11" s="492">
        <v>48444</v>
      </c>
      <c r="AB11" s="299">
        <f>IF(AA12&lt;&gt;0,AA12-AA6,0)</f>
        <v>37</v>
      </c>
      <c r="AC11" s="498">
        <f t="shared" si="9"/>
        <v>163</v>
      </c>
      <c r="AD11" s="492">
        <v>48203</v>
      </c>
      <c r="AE11" s="299">
        <f>IF(AD12&lt;&gt;0,AD12-AD6,0)</f>
        <v>-188</v>
      </c>
      <c r="AF11" s="498">
        <f t="shared" si="10"/>
        <v>122</v>
      </c>
      <c r="AG11" s="492">
        <v>48478</v>
      </c>
      <c r="AH11" s="299">
        <f>IF(AG12&lt;&gt;0,AG12-AG6,0)</f>
        <v>160</v>
      </c>
      <c r="AI11" s="498">
        <f t="shared" si="11"/>
        <v>169</v>
      </c>
      <c r="AJ11" s="492">
        <v>48599</v>
      </c>
      <c r="AK11" s="299">
        <f>IF(AJ12&lt;&gt;0,AJ12-AJ6,0)</f>
        <v>221</v>
      </c>
      <c r="AL11" s="498">
        <f t="shared" si="12"/>
        <v>109</v>
      </c>
      <c r="AM11" s="352">
        <v>48736</v>
      </c>
      <c r="AN11" s="346">
        <f>IF(AM12&lt;&gt;0,AM12-AM6,0)</f>
        <v>268</v>
      </c>
      <c r="AO11" s="468">
        <f t="shared" si="13"/>
        <v>212</v>
      </c>
      <c r="AP11" s="473">
        <v>41214</v>
      </c>
      <c r="AQ11" s="332">
        <v>18585</v>
      </c>
      <c r="AR11" s="337">
        <f>AQ12-AQ6</f>
        <v>1645</v>
      </c>
      <c r="AS11" s="339">
        <f t="shared" si="3"/>
        <v>430</v>
      </c>
      <c r="AT11" s="487">
        <v>23907</v>
      </c>
      <c r="AU11" s="299">
        <f>IF(AT12&lt;&gt;0,AT12-AT6,0)</f>
        <v>1637</v>
      </c>
      <c r="AV11" s="498">
        <f t="shared" si="14"/>
        <v>380</v>
      </c>
      <c r="AW11" s="487">
        <v>28478</v>
      </c>
      <c r="AX11" s="299">
        <f>IF(AW12&lt;&gt;0,AW12-AW6,0)</f>
        <v>1389</v>
      </c>
      <c r="AY11" s="498">
        <f t="shared" si="15"/>
        <v>466</v>
      </c>
      <c r="AZ11" s="487">
        <v>32525</v>
      </c>
      <c r="BA11" s="299">
        <f>IF(AZ12&lt;&gt;0,AZ12-AZ6,0)</f>
        <v>1027</v>
      </c>
      <c r="BB11" s="498">
        <f t="shared" si="16"/>
        <v>588</v>
      </c>
      <c r="BC11" s="487">
        <v>36800</v>
      </c>
      <c r="BD11" s="299">
        <f>IF(BC12&lt;&gt;0,BC12-BC6,0)</f>
        <v>1294</v>
      </c>
      <c r="BE11" s="498">
        <f t="shared" si="17"/>
        <v>429</v>
      </c>
      <c r="BF11" s="357">
        <v>39764</v>
      </c>
      <c r="BG11" s="361">
        <f>IF(BF12&lt;&gt;0,BF12-BF6,0)</f>
        <v>879</v>
      </c>
      <c r="BH11" s="472">
        <f t="shared" si="18"/>
        <v>196</v>
      </c>
      <c r="BJ11" s="473">
        <v>41214</v>
      </c>
      <c r="BT11" s="278"/>
    </row>
    <row r="12" spans="1:85" s="260" customFormat="1" x14ac:dyDescent="0.25">
      <c r="A12" s="473">
        <v>41244</v>
      </c>
      <c r="B12" s="332">
        <v>84800</v>
      </c>
      <c r="C12" s="333">
        <f>IF(B13&lt;&gt;0,B13-B6,"")</f>
        <v>5796</v>
      </c>
      <c r="D12" s="333">
        <f t="shared" si="1"/>
        <v>4000</v>
      </c>
      <c r="E12" s="487">
        <v>96298</v>
      </c>
      <c r="F12" s="478">
        <f>IF(E13&lt;&gt;0,E13-E6,0)</f>
        <v>3220</v>
      </c>
      <c r="G12" s="498">
        <f t="shared" si="4"/>
        <v>1776</v>
      </c>
      <c r="H12" s="487">
        <v>105914</v>
      </c>
      <c r="I12" s="478">
        <f>IF(H13&lt;&gt;0,H13-H6,0)</f>
        <v>3986</v>
      </c>
      <c r="J12" s="498">
        <f t="shared" si="5"/>
        <v>2059</v>
      </c>
      <c r="K12" s="487">
        <v>117962</v>
      </c>
      <c r="L12" s="478">
        <f>IF(K13&lt;&gt;0,K13-K6,0)</f>
        <v>3927</v>
      </c>
      <c r="M12" s="498">
        <f t="shared" si="6"/>
        <v>2140</v>
      </c>
      <c r="N12" s="487">
        <v>126579</v>
      </c>
      <c r="O12" s="478">
        <f>IF(N13&lt;&gt;0,N13-N6,0)</f>
        <v>4437</v>
      </c>
      <c r="P12" s="498">
        <f t="shared" si="7"/>
        <v>2838</v>
      </c>
      <c r="Q12" s="31">
        <v>138865</v>
      </c>
      <c r="R12" s="292">
        <f>IF(Q13&lt;&gt;0,Q13-Q6,0)</f>
        <v>3030</v>
      </c>
      <c r="S12" s="470">
        <f t="shared" si="8"/>
        <v>1356</v>
      </c>
      <c r="T12" s="520" t="s">
        <v>149</v>
      </c>
      <c r="U12" s="520"/>
      <c r="V12" s="520">
        <f t="shared" si="0"/>
        <v>0</v>
      </c>
      <c r="W12" s="473">
        <v>41244</v>
      </c>
      <c r="X12" s="332">
        <v>48645</v>
      </c>
      <c r="Y12" s="337">
        <f>X13-X6</f>
        <v>92</v>
      </c>
      <c r="Z12" s="333">
        <f t="shared" si="2"/>
        <v>145</v>
      </c>
      <c r="AA12" s="492">
        <v>48607</v>
      </c>
      <c r="AB12" s="299">
        <f>IF(AA13&lt;&gt;0,AA13-AA6,0)</f>
        <v>159</v>
      </c>
      <c r="AC12" s="498">
        <f t="shared" si="9"/>
        <v>122</v>
      </c>
      <c r="AD12" s="492">
        <v>48325</v>
      </c>
      <c r="AE12" s="299">
        <f>IF(AD13&lt;&gt;0,AD13-AD6,0)</f>
        <v>-20</v>
      </c>
      <c r="AF12" s="498">
        <f t="shared" si="10"/>
        <v>168</v>
      </c>
      <c r="AG12" s="492">
        <v>48647</v>
      </c>
      <c r="AH12" s="299">
        <f>IF(AG13&lt;&gt;0,AG13-AG6,0)</f>
        <v>292</v>
      </c>
      <c r="AI12" s="498">
        <f t="shared" si="11"/>
        <v>132</v>
      </c>
      <c r="AJ12" s="492">
        <v>48708</v>
      </c>
      <c r="AK12" s="299">
        <f>IF(AJ13&lt;&gt;0,AJ13-AJ6,0)</f>
        <v>444</v>
      </c>
      <c r="AL12" s="498">
        <f t="shared" si="12"/>
        <v>223</v>
      </c>
      <c r="AM12" s="352">
        <v>48948</v>
      </c>
      <c r="AN12" s="346">
        <f>IF(AM13&lt;&gt;0,AM13-AM6,0)</f>
        <v>477</v>
      </c>
      <c r="AO12" s="468">
        <f t="shared" si="13"/>
        <v>209</v>
      </c>
      <c r="AP12" s="473">
        <v>41244</v>
      </c>
      <c r="AQ12" s="332">
        <v>19015</v>
      </c>
      <c r="AR12" s="337">
        <f>AQ13-AQ6</f>
        <v>2625</v>
      </c>
      <c r="AS12" s="339">
        <f t="shared" si="3"/>
        <v>980</v>
      </c>
      <c r="AT12" s="487">
        <v>24287</v>
      </c>
      <c r="AU12" s="299">
        <f>IF(AT13&lt;&gt;0,AT13-AT6,0)</f>
        <v>2207</v>
      </c>
      <c r="AV12" s="498">
        <f t="shared" si="14"/>
        <v>570</v>
      </c>
      <c r="AW12" s="487">
        <v>28944</v>
      </c>
      <c r="AX12" s="299">
        <f>IF(AW13&lt;&gt;0,AW13-AW6,0)</f>
        <v>2004</v>
      </c>
      <c r="AY12" s="498">
        <f t="shared" si="15"/>
        <v>615</v>
      </c>
      <c r="AZ12" s="487">
        <v>33113</v>
      </c>
      <c r="BA12" s="299">
        <f>IF(AZ13&lt;&gt;0,AZ13-AZ6,0)</f>
        <v>1612</v>
      </c>
      <c r="BB12" s="498">
        <f t="shared" si="16"/>
        <v>585</v>
      </c>
      <c r="BC12" s="487">
        <v>37229</v>
      </c>
      <c r="BD12" s="299">
        <f>IF(BC13&lt;&gt;0,BC13-BC6,0)</f>
        <v>1632</v>
      </c>
      <c r="BE12" s="498">
        <f t="shared" si="17"/>
        <v>338</v>
      </c>
      <c r="BF12" s="357">
        <v>39960</v>
      </c>
      <c r="BG12" s="361">
        <f>IF(BF13&lt;&gt;0,BF13-BF6,0)</f>
        <v>1171</v>
      </c>
      <c r="BH12" s="472">
        <f t="shared" si="18"/>
        <v>292</v>
      </c>
      <c r="BJ12" s="473">
        <v>41244</v>
      </c>
      <c r="BT12" s="278"/>
    </row>
    <row r="13" spans="1:85" s="260" customFormat="1" x14ac:dyDescent="0.25">
      <c r="A13" s="473">
        <v>41275</v>
      </c>
      <c r="B13" s="332">
        <v>88800</v>
      </c>
      <c r="C13" s="333">
        <f>IF(B14&lt;&gt;0,B14-B6,"")</f>
        <v>8126</v>
      </c>
      <c r="D13" s="333">
        <f t="shared" si="1"/>
        <v>2330</v>
      </c>
      <c r="E13" s="487">
        <v>98074</v>
      </c>
      <c r="F13" s="478">
        <f>IF(E14&lt;&gt;0,E14-E6,0)</f>
        <v>5148</v>
      </c>
      <c r="G13" s="498">
        <f t="shared" si="4"/>
        <v>1928</v>
      </c>
      <c r="H13" s="487">
        <v>107973</v>
      </c>
      <c r="I13" s="478">
        <f>IF(H14&lt;&gt;0,H14-H6,0)</f>
        <v>6630</v>
      </c>
      <c r="J13" s="498">
        <f t="shared" si="5"/>
        <v>2644</v>
      </c>
      <c r="K13" s="487">
        <v>120102</v>
      </c>
      <c r="L13" s="478">
        <f>IF(K14&lt;&gt;0,K14-K6,0)</f>
        <v>5872</v>
      </c>
      <c r="M13" s="498">
        <f t="shared" si="6"/>
        <v>1945</v>
      </c>
      <c r="N13" s="487">
        <v>129417</v>
      </c>
      <c r="O13" s="478">
        <f>IF(N14&lt;&gt;0,N14-N6,0)</f>
        <v>7714</v>
      </c>
      <c r="P13" s="498">
        <f t="shared" si="7"/>
        <v>3277</v>
      </c>
      <c r="Q13" s="31">
        <v>140221</v>
      </c>
      <c r="R13" s="292">
        <f>IF(Q14&lt;&gt;0,Q14-Q6,0)</f>
        <v>5344</v>
      </c>
      <c r="S13" s="470">
        <f t="shared" si="8"/>
        <v>2314</v>
      </c>
      <c r="T13" s="520" t="s">
        <v>150</v>
      </c>
      <c r="U13" s="520"/>
      <c r="V13" s="520">
        <f t="shared" si="0"/>
        <v>0</v>
      </c>
      <c r="W13" s="473">
        <v>41275</v>
      </c>
      <c r="X13" s="332">
        <v>48790</v>
      </c>
      <c r="Y13" s="337">
        <f>X14-X6</f>
        <v>182</v>
      </c>
      <c r="Z13" s="333">
        <f t="shared" si="2"/>
        <v>90</v>
      </c>
      <c r="AA13" s="492">
        <v>48729</v>
      </c>
      <c r="AB13" s="299">
        <f>IF(AA14&lt;&gt;0,AA14-AA6,0)</f>
        <v>256</v>
      </c>
      <c r="AC13" s="498">
        <f t="shared" si="9"/>
        <v>97</v>
      </c>
      <c r="AD13" s="492">
        <v>48493</v>
      </c>
      <c r="AE13" s="299">
        <f>IF(AD14&lt;&gt;0,AD14-AD6,0)</f>
        <v>90</v>
      </c>
      <c r="AF13" s="498">
        <f t="shared" si="10"/>
        <v>110</v>
      </c>
      <c r="AG13" s="492">
        <v>48779</v>
      </c>
      <c r="AH13" s="299">
        <f>IF(AG14&lt;&gt;0,AG14-AG6,0)</f>
        <v>412</v>
      </c>
      <c r="AI13" s="498">
        <f t="shared" si="11"/>
        <v>120</v>
      </c>
      <c r="AJ13" s="492">
        <v>48931</v>
      </c>
      <c r="AK13" s="299">
        <f>IF(AJ14&lt;&gt;0,AJ14-AJ6,0)</f>
        <v>569</v>
      </c>
      <c r="AL13" s="498">
        <f t="shared" si="12"/>
        <v>125</v>
      </c>
      <c r="AM13" s="352">
        <v>49157</v>
      </c>
      <c r="AN13" s="346">
        <f>IF(AM14&lt;&gt;0,AM14-AM6,0)</f>
        <v>533</v>
      </c>
      <c r="AO13" s="468">
        <f t="shared" si="13"/>
        <v>56</v>
      </c>
      <c r="AP13" s="473">
        <v>41275</v>
      </c>
      <c r="AQ13" s="332">
        <v>19995</v>
      </c>
      <c r="AR13" s="337">
        <f>AQ14-AQ6</f>
        <v>3340</v>
      </c>
      <c r="AS13" s="339">
        <f t="shared" si="3"/>
        <v>715</v>
      </c>
      <c r="AT13" s="487">
        <v>24857</v>
      </c>
      <c r="AU13" s="299">
        <f>IF(AT14&lt;&gt;0,AT14-AT6,0)</f>
        <v>2787</v>
      </c>
      <c r="AV13" s="498">
        <f t="shared" si="14"/>
        <v>580</v>
      </c>
      <c r="AW13" s="487">
        <v>29559</v>
      </c>
      <c r="AX13" s="299">
        <f>IF(AW14&lt;&gt;0,AW14-AW6,0)</f>
        <v>2596</v>
      </c>
      <c r="AY13" s="498">
        <f t="shared" si="15"/>
        <v>592</v>
      </c>
      <c r="AZ13" s="487">
        <v>33698</v>
      </c>
      <c r="BA13" s="299">
        <f>IF(AZ14&lt;&gt;0,AZ14-AZ6,0)</f>
        <v>2197</v>
      </c>
      <c r="BB13" s="498">
        <f t="shared" si="16"/>
        <v>585</v>
      </c>
      <c r="BC13" s="487">
        <v>37567</v>
      </c>
      <c r="BD13" s="299">
        <f>IF(BC14&lt;&gt;0,BC14-BC6,0)</f>
        <v>1994</v>
      </c>
      <c r="BE13" s="498">
        <f t="shared" si="17"/>
        <v>362</v>
      </c>
      <c r="BF13" s="357">
        <v>40252</v>
      </c>
      <c r="BG13" s="361">
        <f>IF(BF14&lt;&gt;0,BF14-BF6,0)</f>
        <v>1538</v>
      </c>
      <c r="BH13" s="472">
        <f t="shared" si="18"/>
        <v>367</v>
      </c>
      <c r="BJ13" s="473">
        <v>41275</v>
      </c>
      <c r="BT13" s="278"/>
    </row>
    <row r="14" spans="1:85" s="260" customFormat="1" x14ac:dyDescent="0.25">
      <c r="A14" s="473">
        <v>41306</v>
      </c>
      <c r="B14" s="332">
        <v>91130</v>
      </c>
      <c r="C14" s="333">
        <f>IF(B15&lt;&gt;0,B15-B6,"")</f>
        <v>10246</v>
      </c>
      <c r="D14" s="333">
        <f t="shared" si="1"/>
        <v>2120</v>
      </c>
      <c r="E14" s="487">
        <v>100002</v>
      </c>
      <c r="F14" s="478">
        <f>IF(E15&lt;&gt;0,E15-E6,0)</f>
        <v>7651</v>
      </c>
      <c r="G14" s="498">
        <f t="shared" si="4"/>
        <v>2503</v>
      </c>
      <c r="H14" s="487">
        <v>110617</v>
      </c>
      <c r="I14" s="478">
        <f>IF(H15&lt;&gt;0,H15-H6,0)</f>
        <v>9102</v>
      </c>
      <c r="J14" s="498">
        <f t="shared" si="5"/>
        <v>2472</v>
      </c>
      <c r="K14" s="487">
        <v>122047</v>
      </c>
      <c r="L14" s="478">
        <f>IF(K15&lt;&gt;0,K15-K6,0)</f>
        <v>7453</v>
      </c>
      <c r="M14" s="498">
        <f t="shared" si="6"/>
        <v>1581</v>
      </c>
      <c r="N14" s="487">
        <v>132694</v>
      </c>
      <c r="O14" s="478">
        <f>IF(N15&lt;&gt;0,N15-N6,0)</f>
        <v>10259</v>
      </c>
      <c r="P14" s="498">
        <f t="shared" si="7"/>
        <v>2545</v>
      </c>
      <c r="Q14" s="31">
        <v>142535</v>
      </c>
      <c r="R14" s="292">
        <f>IF(Q15&lt;&gt;0,Q15-Q6,0)</f>
        <v>7368</v>
      </c>
      <c r="S14" s="470">
        <f t="shared" si="8"/>
        <v>2024</v>
      </c>
      <c r="T14" s="520" t="s">
        <v>151</v>
      </c>
      <c r="U14" s="520"/>
      <c r="V14" s="520">
        <f t="shared" si="0"/>
        <v>0</v>
      </c>
      <c r="W14" s="473">
        <v>41306</v>
      </c>
      <c r="X14" s="332">
        <v>48880</v>
      </c>
      <c r="Y14" s="337">
        <f>X15-X6</f>
        <v>242</v>
      </c>
      <c r="Z14" s="333">
        <f t="shared" si="2"/>
        <v>60</v>
      </c>
      <c r="AA14" s="492">
        <v>48826</v>
      </c>
      <c r="AB14" s="299">
        <f>IF(AA15&lt;&gt;0,AA15-AA6,0)</f>
        <v>291</v>
      </c>
      <c r="AC14" s="498">
        <f t="shared" si="9"/>
        <v>35</v>
      </c>
      <c r="AD14" s="492">
        <v>48603</v>
      </c>
      <c r="AE14" s="299">
        <f>IF(AD15&lt;&gt;0,AD15-AD6,0)</f>
        <v>148</v>
      </c>
      <c r="AF14" s="498">
        <f t="shared" si="10"/>
        <v>58</v>
      </c>
      <c r="AG14" s="492">
        <v>48899</v>
      </c>
      <c r="AH14" s="299">
        <f>IF(AG15&lt;&gt;0,AG15-AG6,0)</f>
        <v>489</v>
      </c>
      <c r="AI14" s="498">
        <f t="shared" si="11"/>
        <v>77</v>
      </c>
      <c r="AJ14" s="492">
        <v>49056</v>
      </c>
      <c r="AK14" s="299">
        <f>IF(AJ15&lt;&gt;0,AJ15-AJ6,0)</f>
        <v>607</v>
      </c>
      <c r="AL14" s="498">
        <f t="shared" si="12"/>
        <v>38</v>
      </c>
      <c r="AM14" s="352">
        <v>49213</v>
      </c>
      <c r="AN14" s="346">
        <f>IF(AM15&lt;&gt;0,AM15-AM6,0)</f>
        <v>574</v>
      </c>
      <c r="AO14" s="468">
        <f t="shared" si="13"/>
        <v>41</v>
      </c>
      <c r="AP14" s="473">
        <v>41306</v>
      </c>
      <c r="AQ14" s="332">
        <v>20710</v>
      </c>
      <c r="AR14" s="337">
        <f>AQ15-AQ6</f>
        <v>3905</v>
      </c>
      <c r="AS14" s="339">
        <f t="shared" si="3"/>
        <v>565</v>
      </c>
      <c r="AT14" s="487">
        <v>25437</v>
      </c>
      <c r="AU14" s="299">
        <f>IF(AT15&lt;&gt;0,AT15-AT6,0)</f>
        <v>3384</v>
      </c>
      <c r="AV14" s="498">
        <f t="shared" si="14"/>
        <v>597</v>
      </c>
      <c r="AW14" s="487">
        <v>30151</v>
      </c>
      <c r="AX14" s="299">
        <f>IF(AW15&lt;&gt;0,AW15-AW6,0)</f>
        <v>3167</v>
      </c>
      <c r="AY14" s="498">
        <f t="shared" si="15"/>
        <v>571</v>
      </c>
      <c r="AZ14" s="487">
        <v>34283</v>
      </c>
      <c r="BA14" s="299">
        <f>IF(AZ15&lt;&gt;0,AZ15-AZ6,0)</f>
        <v>2723</v>
      </c>
      <c r="BB14" s="498">
        <f t="shared" si="16"/>
        <v>526</v>
      </c>
      <c r="BC14" s="487">
        <v>37929</v>
      </c>
      <c r="BD14" s="299">
        <f>IF(BC15&lt;&gt;0,BC15-BC6,0)</f>
        <v>2276</v>
      </c>
      <c r="BE14" s="498">
        <f t="shared" si="17"/>
        <v>282</v>
      </c>
      <c r="BF14" s="357">
        <v>40619</v>
      </c>
      <c r="BG14" s="361">
        <f>IF(BF15&lt;&gt;0,BF15-BF6,0)</f>
        <v>1844</v>
      </c>
      <c r="BH14" s="472">
        <f t="shared" si="18"/>
        <v>306</v>
      </c>
      <c r="BJ14" s="473">
        <v>41306</v>
      </c>
      <c r="BT14" s="278"/>
    </row>
    <row r="15" spans="1:85" s="260" customFormat="1" x14ac:dyDescent="0.25">
      <c r="A15" s="473">
        <v>41334</v>
      </c>
      <c r="B15" s="332">
        <v>93250</v>
      </c>
      <c r="C15" s="333">
        <f>IF(B16&lt;&gt;0,B16-B6,"")</f>
        <v>11576</v>
      </c>
      <c r="D15" s="333">
        <f t="shared" si="1"/>
        <v>1330</v>
      </c>
      <c r="E15" s="487">
        <v>102505</v>
      </c>
      <c r="F15" s="478">
        <f>IF(E16&lt;&gt;0,E16-E6,0)</f>
        <v>8266</v>
      </c>
      <c r="G15" s="498">
        <f t="shared" si="4"/>
        <v>615</v>
      </c>
      <c r="H15" s="487">
        <v>113089</v>
      </c>
      <c r="I15" s="478">
        <f>IF(H16&lt;&gt;0,H16-H6,0)</f>
        <v>11169</v>
      </c>
      <c r="J15" s="498">
        <f t="shared" si="5"/>
        <v>2067</v>
      </c>
      <c r="K15" s="487">
        <v>123628</v>
      </c>
      <c r="L15" s="478">
        <f>IF(K16&lt;&gt;0,K16-K6,0)</f>
        <v>8420</v>
      </c>
      <c r="M15" s="498">
        <f t="shared" si="6"/>
        <v>967</v>
      </c>
      <c r="N15" s="487">
        <v>135239</v>
      </c>
      <c r="O15" s="478">
        <f>IF(N16&lt;&gt;0,N16-N6,0)</f>
        <v>11768</v>
      </c>
      <c r="P15" s="498">
        <f t="shared" si="7"/>
        <v>1509</v>
      </c>
      <c r="Q15" s="31">
        <v>144559</v>
      </c>
      <c r="R15" s="292">
        <f>IF(Q16&lt;&gt;0,Q16-Q6,0)</f>
        <v>9219</v>
      </c>
      <c r="S15" s="470">
        <f t="shared" si="8"/>
        <v>1851</v>
      </c>
      <c r="T15" s="520" t="s">
        <v>152</v>
      </c>
      <c r="U15" s="520"/>
      <c r="V15" s="520">
        <f t="shared" si="0"/>
        <v>0</v>
      </c>
      <c r="W15" s="473">
        <v>41334</v>
      </c>
      <c r="X15" s="332">
        <v>48940</v>
      </c>
      <c r="Y15" s="337">
        <f>X16-X6</f>
        <v>187</v>
      </c>
      <c r="Z15" s="333">
        <f t="shared" si="2"/>
        <v>-55</v>
      </c>
      <c r="AA15" s="492">
        <v>48861</v>
      </c>
      <c r="AB15" s="299">
        <f>IF(AA16&lt;&gt;0,AA16-AA6,0)</f>
        <v>212</v>
      </c>
      <c r="AC15" s="498">
        <f t="shared" si="9"/>
        <v>-79</v>
      </c>
      <c r="AD15" s="492">
        <v>48661</v>
      </c>
      <c r="AE15" s="299">
        <f>IF(AD16&lt;&gt;0,AD16-AD6,0)</f>
        <v>157</v>
      </c>
      <c r="AF15" s="498">
        <f t="shared" si="10"/>
        <v>9</v>
      </c>
      <c r="AG15" s="492">
        <v>48976</v>
      </c>
      <c r="AH15" s="299">
        <f>IF(AG16&lt;&gt;0,AG16-AG6,0)</f>
        <v>589</v>
      </c>
      <c r="AI15" s="498">
        <f t="shared" si="11"/>
        <v>100</v>
      </c>
      <c r="AJ15" s="492">
        <v>49094</v>
      </c>
      <c r="AK15" s="299">
        <f>IF(AJ16&lt;&gt;0,AJ16-AJ6,0)</f>
        <v>536</v>
      </c>
      <c r="AL15" s="498">
        <f t="shared" si="12"/>
        <v>-71</v>
      </c>
      <c r="AM15" s="352">
        <v>49254</v>
      </c>
      <c r="AN15" s="346">
        <f>IF(AM16&lt;&gt;0,AM16-AM6,0)</f>
        <v>539</v>
      </c>
      <c r="AO15" s="468">
        <f t="shared" si="13"/>
        <v>-35</v>
      </c>
      <c r="AP15" s="473">
        <v>41334</v>
      </c>
      <c r="AQ15" s="332">
        <v>21275</v>
      </c>
      <c r="AR15" s="337">
        <f>AQ16-AQ6</f>
        <v>4427</v>
      </c>
      <c r="AS15" s="339">
        <f t="shared" si="3"/>
        <v>522</v>
      </c>
      <c r="AT15" s="487">
        <v>26034</v>
      </c>
      <c r="AU15" s="299">
        <f>IF(AT16&lt;&gt;0,AT16-AT6,0)</f>
        <v>3899</v>
      </c>
      <c r="AV15" s="498">
        <f t="shared" si="14"/>
        <v>515</v>
      </c>
      <c r="AW15" s="487">
        <v>30722</v>
      </c>
      <c r="AX15" s="299">
        <f>IF(AW16&lt;&gt;0,AW16-AW6,0)</f>
        <v>3726</v>
      </c>
      <c r="AY15" s="498">
        <f t="shared" si="15"/>
        <v>559</v>
      </c>
      <c r="AZ15" s="487">
        <v>34809</v>
      </c>
      <c r="BA15" s="299">
        <f>IF(AZ16&lt;&gt;0,AZ16-AZ6,0)</f>
        <v>3126</v>
      </c>
      <c r="BB15" s="498">
        <f t="shared" si="16"/>
        <v>403</v>
      </c>
      <c r="BC15" s="487">
        <v>38211</v>
      </c>
      <c r="BD15" s="299">
        <f>IF(BC16&lt;&gt;0,BC16-BC6,0)</f>
        <v>2554</v>
      </c>
      <c r="BE15" s="498">
        <f t="shared" si="17"/>
        <v>278</v>
      </c>
      <c r="BF15" s="357">
        <v>40925</v>
      </c>
      <c r="BG15" s="361">
        <f>IF(BF16&lt;&gt;0,BF16-BF6,0)</f>
        <v>2158</v>
      </c>
      <c r="BH15" s="472">
        <f t="shared" si="18"/>
        <v>314</v>
      </c>
      <c r="BJ15" s="473">
        <v>41334</v>
      </c>
      <c r="BT15" s="278"/>
    </row>
    <row r="16" spans="1:85" s="260" customFormat="1" x14ac:dyDescent="0.25">
      <c r="A16" s="473">
        <v>41365</v>
      </c>
      <c r="B16" s="332">
        <v>94580</v>
      </c>
      <c r="C16" s="333">
        <f>IF(B17&lt;&gt;0,B17-B6,"")</f>
        <v>11850</v>
      </c>
      <c r="D16" s="333">
        <f t="shared" si="1"/>
        <v>274</v>
      </c>
      <c r="E16" s="487">
        <v>103120</v>
      </c>
      <c r="F16" s="478">
        <f>IF(E17&lt;&gt;0,E17-E6,0)</f>
        <v>8977</v>
      </c>
      <c r="G16" s="498">
        <f t="shared" si="4"/>
        <v>711</v>
      </c>
      <c r="H16" s="487">
        <v>115156</v>
      </c>
      <c r="I16" s="478">
        <f>IF(H17&lt;&gt;0,H17-H6,0)</f>
        <v>12058</v>
      </c>
      <c r="J16" s="498">
        <f t="shared" si="5"/>
        <v>889</v>
      </c>
      <c r="K16" s="487">
        <v>124595</v>
      </c>
      <c r="L16" s="478">
        <f>IF(K17&lt;&gt;0,K17-K6,0)</f>
        <v>8664</v>
      </c>
      <c r="M16" s="498">
        <f t="shared" si="6"/>
        <v>244</v>
      </c>
      <c r="N16" s="487">
        <v>136748</v>
      </c>
      <c r="O16" s="478">
        <f>IF(N17&lt;&gt;0,N17-N6,0)</f>
        <v>12211</v>
      </c>
      <c r="P16" s="498">
        <f t="shared" si="7"/>
        <v>443</v>
      </c>
      <c r="Q16" s="31">
        <v>146410</v>
      </c>
      <c r="R16" s="292">
        <f>IF(Q17&lt;&gt;0,Q17-Q6,0)</f>
        <v>9700</v>
      </c>
      <c r="S16" s="470">
        <f t="shared" si="8"/>
        <v>481</v>
      </c>
      <c r="T16" s="520"/>
      <c r="U16" s="520"/>
      <c r="V16" s="478">
        <f>SUM(V3:V15)</f>
        <v>162</v>
      </c>
      <c r="W16" s="473">
        <v>41365</v>
      </c>
      <c r="X16" s="332">
        <v>48885</v>
      </c>
      <c r="Y16" s="337">
        <f>X17-X6</f>
        <v>102</v>
      </c>
      <c r="Z16" s="333">
        <f t="shared" si="2"/>
        <v>-85</v>
      </c>
      <c r="AA16" s="492">
        <v>48782</v>
      </c>
      <c r="AB16" s="299">
        <f>IF(AA17&lt;&gt;0,AA17-AA6,0)</f>
        <v>130</v>
      </c>
      <c r="AC16" s="498">
        <f t="shared" si="9"/>
        <v>-82</v>
      </c>
      <c r="AD16" s="492">
        <v>48670</v>
      </c>
      <c r="AE16" s="299">
        <f>IF(AD17&lt;&gt;0,AD17-AD6,0)</f>
        <v>44</v>
      </c>
      <c r="AF16" s="498">
        <f t="shared" si="10"/>
        <v>-113</v>
      </c>
      <c r="AG16" s="492">
        <v>49076</v>
      </c>
      <c r="AH16" s="299">
        <f>IF(AG17&lt;&gt;0,AG17-AG6,0)</f>
        <v>560</v>
      </c>
      <c r="AI16" s="498">
        <f t="shared" si="11"/>
        <v>-29</v>
      </c>
      <c r="AJ16" s="492">
        <v>49023</v>
      </c>
      <c r="AK16" s="299">
        <f>IF(AJ17&lt;&gt;0,AJ17-AJ6,0)</f>
        <v>384</v>
      </c>
      <c r="AL16" s="498">
        <f t="shared" si="12"/>
        <v>-152</v>
      </c>
      <c r="AM16" s="352">
        <v>49219</v>
      </c>
      <c r="AN16" s="346">
        <f>IF(AM17&lt;&gt;0,AM17-AM6,0)</f>
        <v>451</v>
      </c>
      <c r="AO16" s="468">
        <f t="shared" si="13"/>
        <v>-88</v>
      </c>
      <c r="AP16" s="473">
        <v>41365</v>
      </c>
      <c r="AQ16" s="332">
        <v>21797</v>
      </c>
      <c r="AR16" s="337">
        <f>AQ17-AQ6</f>
        <v>4815</v>
      </c>
      <c r="AS16" s="339">
        <f t="shared" si="3"/>
        <v>388</v>
      </c>
      <c r="AT16" s="487">
        <v>26549</v>
      </c>
      <c r="AU16" s="299">
        <f>IF(AT17&lt;&gt;0,AT17-AT6,0)</f>
        <v>4305</v>
      </c>
      <c r="AV16" s="498">
        <f t="shared" si="14"/>
        <v>406</v>
      </c>
      <c r="AW16" s="487">
        <v>31281</v>
      </c>
      <c r="AX16" s="299">
        <f>IF(AW17&lt;&gt;0,AW17-AW6,0)</f>
        <v>4162</v>
      </c>
      <c r="AY16" s="498">
        <f t="shared" si="15"/>
        <v>436</v>
      </c>
      <c r="AZ16" s="487">
        <v>35212</v>
      </c>
      <c r="BA16" s="299">
        <f>IF(AZ17&lt;&gt;0,AZ17-AZ6,0)</f>
        <v>3463</v>
      </c>
      <c r="BB16" s="498">
        <f t="shared" si="16"/>
        <v>337</v>
      </c>
      <c r="BC16" s="487">
        <v>38489</v>
      </c>
      <c r="BD16" s="299">
        <f>IF(BC17&lt;&gt;0,BC17-BC6,0)</f>
        <v>2823</v>
      </c>
      <c r="BE16" s="498">
        <f t="shared" si="17"/>
        <v>269</v>
      </c>
      <c r="BF16" s="357">
        <v>41239</v>
      </c>
      <c r="BG16" s="361">
        <f>IF(BF17&lt;&gt;0,BF17-BF6,0)</f>
        <v>2391</v>
      </c>
      <c r="BH16" s="472">
        <f t="shared" si="18"/>
        <v>233</v>
      </c>
      <c r="BJ16" s="473">
        <v>41365</v>
      </c>
      <c r="BT16" s="278"/>
    </row>
    <row r="17" spans="1:99" s="260" customFormat="1" x14ac:dyDescent="0.25">
      <c r="A17" s="473">
        <v>41395</v>
      </c>
      <c r="B17" s="332">
        <v>94854</v>
      </c>
      <c r="C17" s="333">
        <f>IF(B18&lt;&gt;0,B18-B6,"")</f>
        <v>11850</v>
      </c>
      <c r="D17" s="333">
        <f t="shared" si="1"/>
        <v>0</v>
      </c>
      <c r="E17" s="487">
        <v>103831</v>
      </c>
      <c r="F17" s="478">
        <f>IF(E18&lt;&gt;0,E18-E6,0)</f>
        <v>9133</v>
      </c>
      <c r="G17" s="498">
        <f t="shared" si="4"/>
        <v>156</v>
      </c>
      <c r="H17" s="487">
        <v>116045</v>
      </c>
      <c r="I17" s="478">
        <f>IF(H18&lt;&gt;0,H18-H6,0)</f>
        <v>12188</v>
      </c>
      <c r="J17" s="498">
        <f t="shared" si="5"/>
        <v>130</v>
      </c>
      <c r="K17" s="487">
        <v>124839</v>
      </c>
      <c r="L17" s="478">
        <f>IF(K18&lt;&gt;0,K18-K6,0)</f>
        <v>8805</v>
      </c>
      <c r="M17" s="498">
        <f t="shared" si="6"/>
        <v>141</v>
      </c>
      <c r="N17" s="487">
        <v>137191</v>
      </c>
      <c r="O17" s="478">
        <f>IF(N18&lt;&gt;0,N18-N6,0)</f>
        <v>12211</v>
      </c>
      <c r="P17" s="498">
        <f t="shared" si="7"/>
        <v>0</v>
      </c>
      <c r="Q17" s="31">
        <v>146891</v>
      </c>
      <c r="R17" s="292">
        <f>IF(Q18&lt;&gt;0,Q18-Q6,0)</f>
        <v>9775</v>
      </c>
      <c r="S17" s="470">
        <f t="shared" si="8"/>
        <v>75</v>
      </c>
      <c r="T17" s="520"/>
      <c r="U17" s="521" t="s">
        <v>153</v>
      </c>
      <c r="V17" s="520">
        <f>V16/14*31</f>
        <v>358.71428571428572</v>
      </c>
      <c r="W17" s="473">
        <v>41395</v>
      </c>
      <c r="X17" s="332">
        <v>48800</v>
      </c>
      <c r="Y17" s="337">
        <f>X18-X6</f>
        <v>-38</v>
      </c>
      <c r="Z17" s="333">
        <f t="shared" si="2"/>
        <v>-140</v>
      </c>
      <c r="AA17" s="492">
        <v>48700</v>
      </c>
      <c r="AB17" s="299">
        <f>IF(AA18&lt;&gt;0,AA18-AA6,0)</f>
        <v>-13</v>
      </c>
      <c r="AC17" s="498">
        <f t="shared" si="9"/>
        <v>-143</v>
      </c>
      <c r="AD17" s="492">
        <v>48557</v>
      </c>
      <c r="AE17" s="299">
        <f>IF(AD18&lt;&gt;0,AD18-AD6,0)</f>
        <v>-4</v>
      </c>
      <c r="AF17" s="498">
        <f t="shared" si="10"/>
        <v>-48</v>
      </c>
      <c r="AG17" s="492">
        <v>49047</v>
      </c>
      <c r="AH17" s="299">
        <f>IF(AG18&lt;&gt;0,AG18-AG6,0)</f>
        <v>475</v>
      </c>
      <c r="AI17" s="498">
        <f t="shared" si="11"/>
        <v>-85</v>
      </c>
      <c r="AJ17" s="492">
        <v>48871</v>
      </c>
      <c r="AK17" s="299">
        <f>IF(AJ18&lt;&gt;0,AJ18-AJ6,0)</f>
        <v>264</v>
      </c>
      <c r="AL17" s="498">
        <f t="shared" si="12"/>
        <v>-120</v>
      </c>
      <c r="AM17" s="352">
        <v>49131</v>
      </c>
      <c r="AN17" s="346">
        <f>IF(AM18&lt;&gt;0,AM18-AM6,0)</f>
        <v>352</v>
      </c>
      <c r="AO17" s="468">
        <f t="shared" si="13"/>
        <v>-99</v>
      </c>
      <c r="AP17" s="473">
        <v>41395</v>
      </c>
      <c r="AQ17" s="332">
        <v>22185</v>
      </c>
      <c r="AR17" s="337">
        <f>AQ18-AQ6</f>
        <v>5004</v>
      </c>
      <c r="AS17" s="339">
        <f t="shared" si="3"/>
        <v>189</v>
      </c>
      <c r="AT17" s="487">
        <v>26955</v>
      </c>
      <c r="AU17" s="299">
        <f>IF(AT18&lt;&gt;0,AT18-AT6,0)</f>
        <v>4637</v>
      </c>
      <c r="AV17" s="498">
        <f t="shared" si="14"/>
        <v>332</v>
      </c>
      <c r="AW17" s="487">
        <v>31717</v>
      </c>
      <c r="AX17" s="299">
        <f>IF(AW18&lt;&gt;0,AW18-AW6,0)</f>
        <v>4428</v>
      </c>
      <c r="AY17" s="498">
        <f t="shared" si="15"/>
        <v>266</v>
      </c>
      <c r="AZ17" s="487">
        <v>35549</v>
      </c>
      <c r="BA17" s="299">
        <f>IF(AZ18&lt;&gt;0,AZ18-AZ6,0)</f>
        <v>3655</v>
      </c>
      <c r="BB17" s="498">
        <f t="shared" si="16"/>
        <v>192</v>
      </c>
      <c r="BC17" s="487">
        <v>38758</v>
      </c>
      <c r="BD17" s="299">
        <f>IF(BC18&lt;&gt;0,BC18-BC6,0)</f>
        <v>3048</v>
      </c>
      <c r="BE17" s="498">
        <f t="shared" si="17"/>
        <v>225</v>
      </c>
      <c r="BF17" s="357">
        <v>41472</v>
      </c>
      <c r="BG17" s="361">
        <f>IF(BF18&lt;&gt;0,BF18-BF6,0)</f>
        <v>2631</v>
      </c>
      <c r="BH17" s="472">
        <f t="shared" si="18"/>
        <v>240</v>
      </c>
      <c r="BJ17" s="473">
        <v>41395</v>
      </c>
      <c r="BT17" s="278"/>
    </row>
    <row r="18" spans="1:99" s="260" customFormat="1" x14ac:dyDescent="0.25">
      <c r="A18" s="473">
        <v>41426</v>
      </c>
      <c r="B18" s="332">
        <v>94854</v>
      </c>
      <c r="C18" s="333">
        <f>IF(B19&lt;&gt;0,B19-B6,"")</f>
        <v>11850</v>
      </c>
      <c r="D18" s="333">
        <f t="shared" si="1"/>
        <v>0</v>
      </c>
      <c r="E18" s="487">
        <v>103987</v>
      </c>
      <c r="F18" s="478">
        <f>IF(E19&lt;&gt;0,E19-E6,0)</f>
        <v>9133</v>
      </c>
      <c r="G18" s="498">
        <f t="shared" si="4"/>
        <v>0</v>
      </c>
      <c r="H18" s="487">
        <v>116175</v>
      </c>
      <c r="I18" s="478">
        <f>IF(H19&lt;&gt;0,H19-H6,0)</f>
        <v>12188</v>
      </c>
      <c r="J18" s="498">
        <f t="shared" si="5"/>
        <v>0</v>
      </c>
      <c r="K18" s="487">
        <v>124980</v>
      </c>
      <c r="L18" s="478">
        <f>IF(K19&lt;&gt;0,K19-K6,0)</f>
        <v>8805</v>
      </c>
      <c r="M18" s="498">
        <f t="shared" si="6"/>
        <v>0</v>
      </c>
      <c r="N18" s="487">
        <v>137191</v>
      </c>
      <c r="O18" s="478">
        <f>IF(N19&lt;&gt;0,N19-N6,0)</f>
        <v>12211</v>
      </c>
      <c r="P18" s="498">
        <f t="shared" si="7"/>
        <v>0</v>
      </c>
      <c r="Q18" s="31">
        <v>146966</v>
      </c>
      <c r="R18" s="292">
        <f>IF(Q19&lt;&gt;0,Q19-Q6,0)</f>
        <v>9775</v>
      </c>
      <c r="S18" s="470">
        <f t="shared" si="8"/>
        <v>0</v>
      </c>
      <c r="T18" s="520"/>
      <c r="U18" s="520"/>
      <c r="V18" s="520"/>
      <c r="W18" s="473">
        <v>41426</v>
      </c>
      <c r="X18" s="332">
        <v>48660</v>
      </c>
      <c r="Y18" s="337">
        <f>X19-X6</f>
        <v>-128</v>
      </c>
      <c r="Z18" s="333">
        <f t="shared" si="2"/>
        <v>-90</v>
      </c>
      <c r="AA18" s="492">
        <v>48557</v>
      </c>
      <c r="AB18" s="299">
        <f>IF(AA19&lt;&gt;0,AA19-AA6,0)</f>
        <v>-57</v>
      </c>
      <c r="AC18" s="498">
        <f t="shared" si="9"/>
        <v>-44</v>
      </c>
      <c r="AD18" s="492">
        <v>48509</v>
      </c>
      <c r="AE18" s="299">
        <f>IF(AD19&lt;&gt;0,AD19-AD6,0)</f>
        <v>-26</v>
      </c>
      <c r="AF18" s="498">
        <f t="shared" si="10"/>
        <v>-22</v>
      </c>
      <c r="AG18" s="492">
        <v>48962</v>
      </c>
      <c r="AH18" s="299">
        <f>IF(AG19&lt;&gt;0,AG19-AG6,0)</f>
        <v>316</v>
      </c>
      <c r="AI18" s="498">
        <f t="shared" si="11"/>
        <v>-159</v>
      </c>
      <c r="AJ18" s="492">
        <v>48751</v>
      </c>
      <c r="AK18" s="299">
        <f>IF(AJ19&lt;&gt;0,AJ19-AJ6,0)</f>
        <v>193</v>
      </c>
      <c r="AL18" s="498">
        <f t="shared" si="12"/>
        <v>-71</v>
      </c>
      <c r="AM18" s="352">
        <v>49032</v>
      </c>
      <c r="AN18" s="346">
        <f>IF(AM19&lt;&gt;0,AM19-AM6,0)</f>
        <v>71</v>
      </c>
      <c r="AO18" s="468">
        <f t="shared" si="13"/>
        <v>-281</v>
      </c>
      <c r="AP18" s="473">
        <v>41426</v>
      </c>
      <c r="AQ18" s="332">
        <v>22374</v>
      </c>
      <c r="AR18" s="337">
        <f>AQ19-AQ6</f>
        <v>5280</v>
      </c>
      <c r="AS18" s="339">
        <f t="shared" si="3"/>
        <v>276</v>
      </c>
      <c r="AT18" s="487">
        <v>27287</v>
      </c>
      <c r="AU18" s="299">
        <f>IF(AT19&lt;&gt;0,AT19-AT6,0)</f>
        <v>4905</v>
      </c>
      <c r="AV18" s="498">
        <f t="shared" si="14"/>
        <v>268</v>
      </c>
      <c r="AW18" s="487">
        <v>31983</v>
      </c>
      <c r="AX18" s="299">
        <f>IF(AW19&lt;&gt;0,AW19-AW6,0)</f>
        <v>4531</v>
      </c>
      <c r="AY18" s="498">
        <f t="shared" si="15"/>
        <v>103</v>
      </c>
      <c r="AZ18" s="487">
        <v>35741</v>
      </c>
      <c r="BA18" s="299">
        <f>IF(AZ19&lt;&gt;0,AZ19-AZ6,0)</f>
        <v>3849</v>
      </c>
      <c r="BB18" s="498">
        <f t="shared" si="16"/>
        <v>194</v>
      </c>
      <c r="BC18" s="487">
        <v>38983</v>
      </c>
      <c r="BD18" s="299">
        <f>IF(BC19&lt;&gt;0,BC19-BC6,0)</f>
        <v>3146</v>
      </c>
      <c r="BE18" s="498">
        <f t="shared" si="17"/>
        <v>98</v>
      </c>
      <c r="BF18" s="357">
        <v>41712</v>
      </c>
      <c r="BG18" s="361">
        <f>IF(BF19&lt;&gt;0,BF19-BF6,0)</f>
        <v>3183</v>
      </c>
      <c r="BH18" s="472">
        <f t="shared" si="18"/>
        <v>552</v>
      </c>
      <c r="BJ18" s="473">
        <v>41426</v>
      </c>
      <c r="BT18" s="278"/>
    </row>
    <row r="19" spans="1:99" s="260" customFormat="1" x14ac:dyDescent="0.25">
      <c r="A19" s="473">
        <v>41456</v>
      </c>
      <c r="B19" s="334">
        <v>94854</v>
      </c>
      <c r="C19" s="369" t="str">
        <f>IF(B20&lt;&gt;0,B20-B19,"")</f>
        <v/>
      </c>
      <c r="D19" s="335"/>
      <c r="E19" s="488">
        <v>103987</v>
      </c>
      <c r="F19" s="501"/>
      <c r="G19" s="502"/>
      <c r="H19" s="488">
        <v>116175</v>
      </c>
      <c r="I19" s="501"/>
      <c r="J19" s="502"/>
      <c r="K19" s="488">
        <v>124980</v>
      </c>
      <c r="L19" s="501"/>
      <c r="M19" s="502"/>
      <c r="N19" s="488">
        <v>137191</v>
      </c>
      <c r="O19" s="501"/>
      <c r="P19" s="502"/>
      <c r="Q19" s="319">
        <v>146966</v>
      </c>
      <c r="R19" s="364"/>
      <c r="S19" s="320"/>
      <c r="T19" s="520"/>
      <c r="U19" s="520"/>
      <c r="V19" s="520"/>
      <c r="W19" s="473">
        <v>41456</v>
      </c>
      <c r="X19" s="334">
        <v>48570</v>
      </c>
      <c r="Y19" s="317"/>
      <c r="Z19" s="335"/>
      <c r="AA19" s="493">
        <v>48513</v>
      </c>
      <c r="AB19" s="317"/>
      <c r="AC19" s="489"/>
      <c r="AD19" s="493">
        <v>48487</v>
      </c>
      <c r="AE19" s="317"/>
      <c r="AF19" s="489"/>
      <c r="AG19" s="493">
        <v>48803</v>
      </c>
      <c r="AH19" s="317"/>
      <c r="AI19" s="489"/>
      <c r="AJ19" s="493">
        <v>48680</v>
      </c>
      <c r="AK19" s="317"/>
      <c r="AL19" s="489"/>
      <c r="AM19" s="353">
        <v>48751</v>
      </c>
      <c r="AN19" s="354"/>
      <c r="AO19" s="355"/>
      <c r="AP19" s="473">
        <v>41456</v>
      </c>
      <c r="AQ19" s="334">
        <v>22650</v>
      </c>
      <c r="AR19" s="335"/>
      <c r="AS19" s="340"/>
      <c r="AT19" s="488">
        <v>27555</v>
      </c>
      <c r="AU19" s="317"/>
      <c r="AV19" s="489"/>
      <c r="AW19" s="488">
        <v>32086</v>
      </c>
      <c r="AX19" s="317"/>
      <c r="AY19" s="489"/>
      <c r="AZ19" s="488">
        <v>35935</v>
      </c>
      <c r="BA19" s="317"/>
      <c r="BB19" s="489"/>
      <c r="BC19" s="488">
        <v>39081</v>
      </c>
      <c r="BD19" s="317"/>
      <c r="BE19" s="489"/>
      <c r="BF19" s="360">
        <v>42264</v>
      </c>
      <c r="BG19" s="377"/>
      <c r="BH19" s="378"/>
      <c r="BJ19" s="473">
        <v>41456</v>
      </c>
      <c r="BT19" s="278"/>
    </row>
    <row r="20" spans="1:99" s="302" customFormat="1" x14ac:dyDescent="0.25">
      <c r="A20" s="300"/>
      <c r="B20" s="299"/>
      <c r="C20" s="299"/>
      <c r="D20" s="289">
        <f>SUM(D6:D19)</f>
        <v>11850</v>
      </c>
      <c r="E20" s="295"/>
      <c r="F20" s="478"/>
      <c r="G20" s="289">
        <f>SUM(G6:G19)</f>
        <v>9133</v>
      </c>
      <c r="H20" s="289"/>
      <c r="I20" s="289"/>
      <c r="J20" s="289">
        <f>SUM(J6:J19)</f>
        <v>12188</v>
      </c>
      <c r="K20" s="289"/>
      <c r="L20" s="289"/>
      <c r="M20" s="289">
        <f>SUM(M6:M19)</f>
        <v>8805</v>
      </c>
      <c r="N20" s="289"/>
      <c r="O20" s="289"/>
      <c r="P20" s="289">
        <f>SUM(P6:P19)</f>
        <v>12211</v>
      </c>
      <c r="Q20" s="289"/>
      <c r="R20" s="289"/>
      <c r="S20" s="289">
        <f>SUM(S6:S19)</f>
        <v>9775</v>
      </c>
      <c r="T20" s="289"/>
      <c r="U20" s="289"/>
      <c r="W20" s="299"/>
      <c r="X20" s="299"/>
      <c r="Y20" s="299"/>
      <c r="Z20" s="289">
        <f>SUM(Z6:Z19)</f>
        <v>-128</v>
      </c>
      <c r="AA20" s="294"/>
      <c r="AB20" s="289"/>
      <c r="AC20" s="289">
        <f>SUM(AC6:AC19)</f>
        <v>-57</v>
      </c>
      <c r="AD20" s="289"/>
      <c r="AE20" s="289"/>
      <c r="AF20" s="289">
        <f>SUM(AF6:AF19)</f>
        <v>-26</v>
      </c>
      <c r="AG20" s="289"/>
      <c r="AH20" s="289"/>
      <c r="AI20" s="289">
        <f>SUM(AI6:AI19)</f>
        <v>316</v>
      </c>
      <c r="AJ20" s="289"/>
      <c r="AK20" s="289"/>
      <c r="AL20" s="289"/>
      <c r="AM20" s="289"/>
      <c r="AN20" s="289"/>
      <c r="AO20" s="289">
        <f>SUM(AO6:AO19)</f>
        <v>71</v>
      </c>
      <c r="AP20" s="286"/>
      <c r="AQ20" s="299"/>
      <c r="AR20" s="299"/>
      <c r="AS20" s="289">
        <f>SUM(AS6:AS19)</f>
        <v>5280</v>
      </c>
      <c r="AT20" s="295"/>
      <c r="AU20" s="295"/>
      <c r="AV20" s="289">
        <f>SUM(AV6:AV19)</f>
        <v>4905</v>
      </c>
      <c r="AW20" s="289"/>
      <c r="AX20" s="289"/>
      <c r="AY20" s="289">
        <f>SUM(AY6:AY19)</f>
        <v>4531</v>
      </c>
      <c r="AZ20" s="289"/>
      <c r="BA20" s="289"/>
      <c r="BB20" s="289">
        <f>SUM(BB6:BB19)</f>
        <v>3849</v>
      </c>
      <c r="BC20" s="289"/>
      <c r="BD20" s="289"/>
      <c r="BE20" s="289"/>
      <c r="BF20" s="289"/>
      <c r="BG20" s="289"/>
      <c r="BH20" s="289">
        <f>SUM(BH6:BH19)</f>
        <v>3183</v>
      </c>
      <c r="BI20" s="299"/>
      <c r="BT20" s="278"/>
    </row>
    <row r="21" spans="1:99" s="298" customFormat="1" x14ac:dyDescent="0.25">
      <c r="A21" s="300"/>
      <c r="F21" s="303"/>
      <c r="J21" s="305"/>
      <c r="M21" s="309"/>
      <c r="N21" s="309"/>
      <c r="O21" s="309"/>
      <c r="P21" s="309"/>
      <c r="Q21" s="370" t="s">
        <v>103</v>
      </c>
      <c r="R21" s="310">
        <f>B9</f>
        <v>83004</v>
      </c>
      <c r="S21" s="328" t="s">
        <v>105</v>
      </c>
      <c r="T21" s="328"/>
      <c r="U21" s="328"/>
      <c r="X21" s="285"/>
      <c r="Y21" s="280"/>
      <c r="Z21" s="280"/>
      <c r="AA21" s="280"/>
      <c r="AB21" s="280"/>
      <c r="AC21" s="280"/>
      <c r="AD21" s="280"/>
      <c r="AE21" s="280"/>
      <c r="AF21" s="280"/>
      <c r="AO21" s="303"/>
      <c r="AP21" s="303"/>
      <c r="AQ21" s="303"/>
      <c r="AR21" s="303"/>
      <c r="AS21" s="303"/>
      <c r="AT21" s="303"/>
      <c r="AU21" s="303"/>
      <c r="AV21" s="288"/>
      <c r="BJ21" s="278"/>
    </row>
    <row r="22" spans="1:99" s="298" customFormat="1" x14ac:dyDescent="0.25">
      <c r="A22" s="300"/>
      <c r="F22" s="309"/>
      <c r="G22" s="305">
        <f>G20-D20</f>
        <v>-2717</v>
      </c>
      <c r="H22" s="305"/>
      <c r="I22" s="305"/>
      <c r="J22" s="305"/>
      <c r="K22" s="305"/>
      <c r="L22" s="305"/>
      <c r="M22" s="303"/>
      <c r="N22" s="303"/>
      <c r="O22" s="303"/>
      <c r="P22" s="303"/>
      <c r="Q22" s="370" t="s">
        <v>104</v>
      </c>
      <c r="R22" s="310">
        <f>E7</f>
        <v>94854</v>
      </c>
      <c r="S22" s="475">
        <f t="shared" ref="S22:S27" si="19">R22-R21</f>
        <v>11850</v>
      </c>
      <c r="T22" s="515"/>
      <c r="U22" s="515"/>
      <c r="Y22" s="303"/>
      <c r="Z22" s="303"/>
      <c r="AA22" s="303"/>
      <c r="AB22" s="303"/>
      <c r="AC22" s="303"/>
      <c r="AD22" s="303"/>
      <c r="AE22" s="303"/>
      <c r="AF22" s="303"/>
      <c r="AH22" s="309"/>
      <c r="AI22" s="309"/>
      <c r="AJ22" s="309"/>
      <c r="AK22" s="309"/>
      <c r="AL22" s="370" t="s">
        <v>103</v>
      </c>
      <c r="AM22" s="310">
        <f>X9</f>
        <v>48450</v>
      </c>
      <c r="AN22" s="311"/>
      <c r="AO22" s="280"/>
      <c r="AP22" s="280"/>
      <c r="AQ22" s="280"/>
      <c r="AR22" s="280"/>
      <c r="AS22" s="280"/>
      <c r="AT22" s="280"/>
      <c r="AU22" s="280"/>
      <c r="AV22" s="286"/>
      <c r="BE22" s="370" t="s">
        <v>103</v>
      </c>
      <c r="BF22" s="310">
        <f>AQ9</f>
        <v>17947</v>
      </c>
      <c r="BG22" s="311"/>
      <c r="BJ22" s="277"/>
      <c r="CL22" s="280"/>
      <c r="CM22" s="277"/>
      <c r="CN22" s="286"/>
      <c r="CO22" s="285"/>
      <c r="CP22" s="280"/>
      <c r="CQ22" s="277"/>
      <c r="CR22" s="277"/>
      <c r="CS22" s="285"/>
      <c r="CT22" s="305"/>
      <c r="CU22" s="277"/>
    </row>
    <row r="23" spans="1:99" s="298" customFormat="1" x14ac:dyDescent="0.25">
      <c r="A23" s="300"/>
      <c r="F23" s="309"/>
      <c r="M23" s="303"/>
      <c r="N23" s="303"/>
      <c r="O23" s="303"/>
      <c r="P23" s="303"/>
      <c r="Q23" s="370" t="s">
        <v>131</v>
      </c>
      <c r="R23" s="310">
        <f>E19</f>
        <v>103987</v>
      </c>
      <c r="S23" s="475">
        <f t="shared" si="19"/>
        <v>9133</v>
      </c>
      <c r="T23" s="515"/>
      <c r="U23" s="515"/>
      <c r="X23" s="303"/>
      <c r="Y23" s="303"/>
      <c r="Z23" s="303"/>
      <c r="AA23" s="303"/>
      <c r="AB23" s="303"/>
      <c r="AC23" s="303"/>
      <c r="AD23" s="303"/>
      <c r="AE23" s="303"/>
      <c r="AF23" s="370"/>
      <c r="AH23" s="303"/>
      <c r="AI23" s="303"/>
      <c r="AJ23" s="303"/>
      <c r="AK23" s="303"/>
      <c r="AL23" s="370" t="s">
        <v>104</v>
      </c>
      <c r="AM23" s="474">
        <f>AA7</f>
        <v>48530</v>
      </c>
      <c r="AN23" s="475">
        <f t="shared" ref="AN23:AN26" si="20">AM23-AM22</f>
        <v>80</v>
      </c>
      <c r="AO23" s="286"/>
      <c r="AP23" s="478"/>
      <c r="AQ23" s="478"/>
      <c r="AR23" s="478"/>
      <c r="AS23" s="478"/>
      <c r="AT23" s="478"/>
      <c r="AU23" s="478"/>
      <c r="AV23" s="286"/>
      <c r="BE23" s="370" t="s">
        <v>104</v>
      </c>
      <c r="BF23" s="310">
        <f>AT7</f>
        <v>22679</v>
      </c>
      <c r="BG23" s="475">
        <f t="shared" ref="BG23:BG26" si="21">BF23-BF22</f>
        <v>4732</v>
      </c>
      <c r="BJ23" s="304"/>
    </row>
    <row r="24" spans="1:99" s="298" customFormat="1" x14ac:dyDescent="0.25">
      <c r="A24" s="300"/>
      <c r="F24" s="309"/>
      <c r="M24" s="303"/>
      <c r="N24" s="303"/>
      <c r="O24" s="303"/>
      <c r="P24" s="303"/>
      <c r="Q24" s="370" t="s">
        <v>134</v>
      </c>
      <c r="R24" s="310">
        <f>K7</f>
        <v>116175</v>
      </c>
      <c r="S24" s="475">
        <f t="shared" si="19"/>
        <v>12188</v>
      </c>
      <c r="T24" s="515"/>
      <c r="U24" s="515"/>
      <c r="X24" s="303"/>
      <c r="Y24" s="303"/>
      <c r="Z24" s="303"/>
      <c r="AA24" s="303"/>
      <c r="AB24" s="303"/>
      <c r="AC24" s="303"/>
      <c r="AD24" s="303"/>
      <c r="AE24" s="303"/>
      <c r="AF24" s="370"/>
      <c r="AH24" s="303"/>
      <c r="AI24" s="303"/>
      <c r="AJ24" s="303"/>
      <c r="AK24" s="303"/>
      <c r="AL24" s="370" t="s">
        <v>131</v>
      </c>
      <c r="AM24" s="310">
        <f>AA19</f>
        <v>48513</v>
      </c>
      <c r="AN24" s="475">
        <f t="shared" si="20"/>
        <v>-17</v>
      </c>
      <c r="AO24" s="478"/>
      <c r="AP24" s="478"/>
      <c r="AQ24" s="478"/>
      <c r="AR24" s="478"/>
      <c r="AS24" s="478"/>
      <c r="AT24" s="478"/>
      <c r="AU24" s="478"/>
      <c r="AV24" s="478"/>
      <c r="BA24" s="303"/>
      <c r="BB24" s="303"/>
      <c r="BC24" s="303"/>
      <c r="BD24" s="303"/>
      <c r="BE24" s="370" t="s">
        <v>131</v>
      </c>
      <c r="BF24" s="310">
        <f>AW7</f>
        <v>27555</v>
      </c>
      <c r="BG24" s="475">
        <f t="shared" si="21"/>
        <v>4876</v>
      </c>
      <c r="BJ24" s="304"/>
    </row>
    <row r="25" spans="1:99" s="298" customFormat="1" x14ac:dyDescent="0.25">
      <c r="A25" s="300"/>
      <c r="F25" s="309"/>
      <c r="M25" s="303"/>
      <c r="N25" s="303"/>
      <c r="O25" s="303"/>
      <c r="P25" s="303"/>
      <c r="Q25" s="370" t="s">
        <v>139</v>
      </c>
      <c r="R25" s="310">
        <v>124980</v>
      </c>
      <c r="S25" s="475">
        <f t="shared" si="19"/>
        <v>8805</v>
      </c>
      <c r="T25" s="515"/>
      <c r="U25" s="515"/>
      <c r="X25" s="303"/>
      <c r="Y25" s="303"/>
      <c r="Z25" s="303"/>
      <c r="AA25" s="303"/>
      <c r="AB25" s="303"/>
      <c r="AC25" s="303"/>
      <c r="AD25" s="303"/>
      <c r="AE25" s="303"/>
      <c r="AF25" s="370"/>
      <c r="AH25" s="303"/>
      <c r="AI25" s="303"/>
      <c r="AJ25" s="303"/>
      <c r="AK25" s="303"/>
      <c r="AL25" s="370" t="s">
        <v>134</v>
      </c>
      <c r="AM25" s="310">
        <f>AG7</f>
        <v>48475</v>
      </c>
      <c r="AN25" s="475">
        <f t="shared" si="20"/>
        <v>-38</v>
      </c>
      <c r="AO25" s="478"/>
      <c r="AP25" s="478"/>
      <c r="AQ25" s="478"/>
      <c r="AR25" s="478"/>
      <c r="AS25" s="478"/>
      <c r="AT25" s="478"/>
      <c r="AU25" s="478"/>
      <c r="AV25" s="478"/>
      <c r="BA25" s="303"/>
      <c r="BB25" s="303"/>
      <c r="BC25" s="303"/>
      <c r="BD25" s="303"/>
      <c r="BE25" s="370" t="s">
        <v>134</v>
      </c>
      <c r="BF25" s="310">
        <f>AZ7</f>
        <v>31966</v>
      </c>
      <c r="BG25" s="475">
        <f t="shared" si="21"/>
        <v>4411</v>
      </c>
      <c r="BJ25" s="304"/>
    </row>
    <row r="26" spans="1:99" x14ac:dyDescent="0.25">
      <c r="A26" s="89"/>
      <c r="F26" s="88"/>
      <c r="M26" s="256"/>
      <c r="N26" s="256"/>
      <c r="O26" s="256"/>
      <c r="P26" s="303"/>
      <c r="Q26" s="370" t="s">
        <v>145</v>
      </c>
      <c r="R26" s="310">
        <v>137191</v>
      </c>
      <c r="S26" s="475">
        <f t="shared" si="19"/>
        <v>12211</v>
      </c>
      <c r="T26" s="515"/>
      <c r="U26" s="515"/>
      <c r="X26" s="476"/>
      <c r="Y26" s="476"/>
      <c r="Z26" s="476"/>
      <c r="AA26" s="476"/>
      <c r="AB26" s="476"/>
      <c r="AC26" s="476"/>
      <c r="AD26" s="476"/>
      <c r="AE26" s="476"/>
      <c r="AF26" s="287"/>
      <c r="AH26" s="303"/>
      <c r="AI26" s="303"/>
      <c r="AJ26" s="303"/>
      <c r="AK26" s="303"/>
      <c r="AL26" s="370" t="s">
        <v>143</v>
      </c>
      <c r="AM26" s="310">
        <v>48861</v>
      </c>
      <c r="AN26" s="475">
        <f t="shared" si="20"/>
        <v>386</v>
      </c>
      <c r="AO26" s="286"/>
      <c r="AP26" s="478"/>
      <c r="AQ26" s="478"/>
      <c r="AR26" s="478"/>
      <c r="AS26" s="478"/>
      <c r="AT26" s="478"/>
      <c r="AU26" s="478"/>
      <c r="AV26" s="286"/>
      <c r="AW26" s="78"/>
      <c r="AX26" s="286"/>
      <c r="AY26" s="88"/>
      <c r="AZ26" s="88"/>
      <c r="BA26" s="303"/>
      <c r="BB26" s="303"/>
      <c r="BC26" s="303"/>
      <c r="BD26" s="303"/>
      <c r="BE26" s="370" t="s">
        <v>143</v>
      </c>
      <c r="BF26" s="310">
        <v>35879</v>
      </c>
      <c r="BG26" s="475">
        <f t="shared" si="21"/>
        <v>3913</v>
      </c>
      <c r="BH26" s="290"/>
      <c r="BI26" s="290"/>
      <c r="BJ26" s="290"/>
      <c r="BK26" s="89"/>
      <c r="BL26" s="286"/>
      <c r="BM26" s="88"/>
      <c r="BN26" s="78"/>
      <c r="BO26" s="89"/>
      <c r="BP26" s="277"/>
      <c r="BQ26" s="277"/>
      <c r="BR26" s="277"/>
      <c r="BS26" s="277"/>
      <c r="BT26" s="107"/>
      <c r="BU26" s="89"/>
    </row>
    <row r="27" spans="1:99" x14ac:dyDescent="0.25">
      <c r="A27" s="89"/>
      <c r="F27" s="88"/>
      <c r="M27" s="256"/>
      <c r="N27" s="256"/>
      <c r="O27" s="256"/>
      <c r="P27" s="303"/>
      <c r="Q27" s="370" t="s">
        <v>154</v>
      </c>
      <c r="R27" s="310">
        <v>146966</v>
      </c>
      <c r="S27" s="475">
        <f t="shared" si="19"/>
        <v>9775</v>
      </c>
      <c r="T27" s="515"/>
      <c r="U27" s="515"/>
      <c r="X27" s="476"/>
      <c r="Y27" s="476"/>
      <c r="Z27" s="476"/>
      <c r="AA27" s="476"/>
      <c r="AB27" s="476"/>
      <c r="AC27" s="476"/>
      <c r="AD27" s="476"/>
      <c r="AE27" s="476"/>
      <c r="AF27" s="287"/>
      <c r="AH27" s="303"/>
      <c r="AI27" s="303"/>
      <c r="AJ27" s="303"/>
      <c r="AK27" s="303"/>
      <c r="AL27" s="370" t="s">
        <v>145</v>
      </c>
      <c r="AM27" s="474">
        <v>48594</v>
      </c>
      <c r="AN27" s="475">
        <f>AM27-AM26</f>
        <v>-267</v>
      </c>
      <c r="AO27" s="478"/>
      <c r="AP27" s="478"/>
      <c r="AQ27" s="478"/>
      <c r="AR27" s="478"/>
      <c r="AS27" s="478"/>
      <c r="AT27" s="478"/>
      <c r="AU27" s="478"/>
      <c r="AV27" s="478"/>
      <c r="AW27" s="78"/>
      <c r="AX27" s="478"/>
      <c r="AY27" s="88"/>
      <c r="AZ27" s="88"/>
      <c r="BA27" s="303"/>
      <c r="BB27" s="303"/>
      <c r="BC27" s="303"/>
      <c r="BD27" s="303"/>
      <c r="BE27" s="370" t="s">
        <v>145</v>
      </c>
      <c r="BF27" s="310">
        <v>39382</v>
      </c>
      <c r="BG27" s="475">
        <f>BF27-BF26</f>
        <v>3503</v>
      </c>
      <c r="BH27" s="290"/>
      <c r="BI27" s="290"/>
      <c r="BJ27" s="290"/>
      <c r="BK27" s="89"/>
      <c r="BL27" s="478"/>
      <c r="BM27" s="88"/>
      <c r="BN27" s="78"/>
      <c r="BO27" s="89"/>
      <c r="BP27" s="277"/>
      <c r="BQ27" s="277"/>
      <c r="BR27" s="277"/>
      <c r="BS27" s="277"/>
      <c r="BT27" s="107"/>
      <c r="BU27" s="89"/>
    </row>
    <row r="28" spans="1:99" x14ac:dyDescent="0.25">
      <c r="A28" s="89"/>
      <c r="F28" s="88"/>
      <c r="M28" s="256"/>
      <c r="N28" s="256"/>
      <c r="O28" s="256"/>
      <c r="P28" s="256"/>
      <c r="Q28" s="516" t="s">
        <v>135</v>
      </c>
      <c r="R28" s="515">
        <f>MAX(Q6:Q19)</f>
        <v>146966</v>
      </c>
      <c r="S28" s="515">
        <f>R28-R27</f>
        <v>0</v>
      </c>
      <c r="T28" s="515"/>
      <c r="U28" s="515"/>
      <c r="X28" s="476"/>
      <c r="Y28" s="476"/>
      <c r="Z28" s="476"/>
      <c r="AA28" s="476"/>
      <c r="AB28" s="476"/>
      <c r="AC28" s="476"/>
      <c r="AD28" s="476"/>
      <c r="AE28" s="476"/>
      <c r="AF28" s="287"/>
      <c r="AH28" s="303"/>
      <c r="AI28" s="303"/>
      <c r="AJ28" s="303"/>
      <c r="AK28" s="303"/>
      <c r="AL28" s="370" t="s">
        <v>155</v>
      </c>
      <c r="AM28" s="474">
        <v>48751</v>
      </c>
      <c r="AN28" s="475">
        <f>AM28-AM27</f>
        <v>157</v>
      </c>
      <c r="AO28" s="478"/>
      <c r="AP28" s="478"/>
      <c r="AQ28" s="478"/>
      <c r="AR28" s="478"/>
      <c r="AS28" s="478"/>
      <c r="AT28" s="478"/>
      <c r="AU28" s="478"/>
      <c r="AV28" s="478"/>
      <c r="AW28" s="78"/>
      <c r="AX28" s="478"/>
      <c r="AY28" s="88"/>
      <c r="AZ28" s="88"/>
      <c r="BA28" s="303"/>
      <c r="BB28" s="303"/>
      <c r="BC28" s="303"/>
      <c r="BD28" s="303"/>
      <c r="BE28" s="370" t="s">
        <v>155</v>
      </c>
      <c r="BF28" s="310">
        <v>42264</v>
      </c>
      <c r="BG28" s="475">
        <f>BF28-BF27</f>
        <v>2882</v>
      </c>
      <c r="BH28" s="290"/>
      <c r="BI28" s="290"/>
      <c r="BJ28" s="290"/>
      <c r="BK28" s="89"/>
      <c r="BL28" s="478"/>
      <c r="BM28" s="88"/>
      <c r="BN28" s="78"/>
      <c r="BO28" s="89"/>
      <c r="BP28" s="277"/>
      <c r="BQ28" s="277"/>
      <c r="BR28" s="277"/>
      <c r="BS28" s="277"/>
      <c r="BT28" s="107"/>
      <c r="BU28" s="89"/>
    </row>
    <row r="29" spans="1:99" x14ac:dyDescent="0.25">
      <c r="N29"/>
      <c r="O29"/>
      <c r="P29"/>
      <c r="Q29" s="287"/>
      <c r="R29" s="287"/>
      <c r="S29" s="287"/>
      <c r="T29" s="287"/>
      <c r="U29" s="287"/>
      <c r="AA29"/>
      <c r="AB29"/>
      <c r="AF29" s="287"/>
      <c r="AH29" s="477"/>
      <c r="AL29" s="516" t="s">
        <v>135</v>
      </c>
      <c r="AM29" s="515">
        <f>AM19</f>
        <v>48751</v>
      </c>
      <c r="AN29" s="515">
        <f>AM29-AM28</f>
        <v>0</v>
      </c>
      <c r="AO29" s="287"/>
      <c r="AQ29" s="287"/>
      <c r="AR29" s="287"/>
      <c r="AS29" s="287"/>
      <c r="AV29"/>
      <c r="AW29"/>
      <c r="AZ29" s="287"/>
      <c r="BB29" s="287"/>
      <c r="BC29" s="287"/>
      <c r="BD29" s="287"/>
      <c r="BE29" s="516" t="s">
        <v>135</v>
      </c>
      <c r="BF29" s="515">
        <f>MAX(BF6:BF19)</f>
        <v>42264</v>
      </c>
      <c r="BG29" s="515">
        <f>BF29-BF28</f>
        <v>0</v>
      </c>
      <c r="BH29"/>
      <c r="BJ29" s="281"/>
      <c r="BK29" s="281"/>
      <c r="BL29" s="281"/>
      <c r="BM29" s="281"/>
    </row>
    <row r="30" spans="1:99" ht="18.75" x14ac:dyDescent="0.3">
      <c r="A30" s="290"/>
      <c r="B30" s="321"/>
      <c r="C30" s="321"/>
      <c r="D30" s="321"/>
      <c r="E30" s="298"/>
      <c r="F30" s="298"/>
      <c r="G30" s="298"/>
      <c r="N30"/>
      <c r="O30"/>
      <c r="P30"/>
      <c r="Q30" s="402"/>
      <c r="R30" s="403" t="s">
        <v>4</v>
      </c>
      <c r="S30" s="404"/>
      <c r="X30" s="517" t="s">
        <v>100</v>
      </c>
      <c r="AA30"/>
      <c r="AB30"/>
      <c r="AD30" s="287"/>
      <c r="AE30" s="287"/>
      <c r="AG30"/>
      <c r="AH30"/>
      <c r="AI30"/>
      <c r="AM30" s="517" t="s">
        <v>136</v>
      </c>
      <c r="AO30" s="287"/>
      <c r="AQ30" s="287"/>
      <c r="AS30" s="287"/>
      <c r="AU30"/>
      <c r="AV30"/>
      <c r="AW30"/>
      <c r="AZ30" s="287"/>
      <c r="BB30" s="517" t="s">
        <v>137</v>
      </c>
      <c r="BD30" s="287"/>
      <c r="BE30"/>
      <c r="BF30"/>
      <c r="BG30"/>
      <c r="BI30" s="281"/>
      <c r="BJ30" s="281"/>
      <c r="BK30" s="281"/>
    </row>
    <row r="31" spans="1:99" x14ac:dyDescent="0.25">
      <c r="A31" s="307"/>
      <c r="B31" s="288"/>
      <c r="C31" s="288"/>
      <c r="D31" s="288"/>
      <c r="E31" s="306"/>
      <c r="F31" s="326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87"/>
      <c r="R31" s="287"/>
      <c r="S31" s="287"/>
      <c r="AA31"/>
      <c r="AB31"/>
      <c r="AD31" s="287"/>
      <c r="AE31" s="287"/>
      <c r="AG31"/>
      <c r="AH31"/>
      <c r="AI31"/>
      <c r="AO31" s="287"/>
      <c r="AQ31" s="287"/>
      <c r="AS31" s="287"/>
      <c r="AU31"/>
      <c r="AV31"/>
      <c r="AW31"/>
      <c r="AZ31" s="287"/>
      <c r="BB31" s="287"/>
      <c r="BD31" s="287"/>
      <c r="BE31"/>
      <c r="BF31"/>
      <c r="BG31"/>
      <c r="BI31" s="281"/>
      <c r="BJ31" s="281"/>
      <c r="BK31" s="281"/>
    </row>
    <row r="32" spans="1:99" x14ac:dyDescent="0.25">
      <c r="A32" s="296"/>
      <c r="B32" s="286"/>
      <c r="C32" s="286"/>
      <c r="D32" s="286"/>
      <c r="E32" s="295"/>
      <c r="F32" s="294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87"/>
      <c r="R32" s="287"/>
      <c r="S32" s="287"/>
      <c r="AA32"/>
      <c r="AB32"/>
      <c r="AD32" s="287"/>
      <c r="AE32" s="287"/>
      <c r="AG32"/>
      <c r="AH32"/>
      <c r="AI32"/>
      <c r="AO32" s="287"/>
      <c r="AQ32" s="287"/>
      <c r="AS32" s="287"/>
      <c r="AU32"/>
      <c r="AV32"/>
      <c r="AW32"/>
      <c r="AZ32" s="287"/>
      <c r="BB32" s="287"/>
      <c r="BD32" s="287"/>
      <c r="BE32"/>
      <c r="BF32"/>
      <c r="BG32"/>
      <c r="BI32" s="281"/>
      <c r="BJ32" s="281"/>
      <c r="BK32" s="281"/>
    </row>
    <row r="33" spans="1:66" x14ac:dyDescent="0.25">
      <c r="A33" s="283"/>
      <c r="B33" s="372" t="s">
        <v>89</v>
      </c>
      <c r="C33" s="373" t="s">
        <v>94</v>
      </c>
      <c r="D33" s="374" t="s">
        <v>95</v>
      </c>
      <c r="E33" s="479" t="s">
        <v>102</v>
      </c>
      <c r="F33" s="480" t="s">
        <v>94</v>
      </c>
      <c r="G33" s="481" t="s">
        <v>95</v>
      </c>
      <c r="H33" s="479" t="s">
        <v>132</v>
      </c>
      <c r="I33" s="480" t="s">
        <v>94</v>
      </c>
      <c r="J33" s="481" t="s">
        <v>95</v>
      </c>
      <c r="K33" s="479" t="s">
        <v>133</v>
      </c>
      <c r="L33" s="480" t="s">
        <v>94</v>
      </c>
      <c r="M33" s="481" t="s">
        <v>95</v>
      </c>
      <c r="N33" s="479" t="s">
        <v>140</v>
      </c>
      <c r="O33" s="480" t="s">
        <v>94</v>
      </c>
      <c r="P33" s="481" t="s">
        <v>95</v>
      </c>
      <c r="Q33" s="387" t="s">
        <v>144</v>
      </c>
      <c r="R33" s="388" t="s">
        <v>94</v>
      </c>
      <c r="S33" s="389" t="s">
        <v>95</v>
      </c>
      <c r="T33" s="287"/>
      <c r="U33" s="287"/>
      <c r="V33" s="287"/>
      <c r="AA33"/>
      <c r="AB33"/>
      <c r="AI33"/>
      <c r="AJ33"/>
      <c r="AK33"/>
      <c r="AL33"/>
      <c r="AO33" s="287"/>
      <c r="AQ33" s="287"/>
      <c r="AR33" s="287"/>
      <c r="AS33" s="287"/>
      <c r="AT33" s="287"/>
      <c r="AU33"/>
      <c r="AW33"/>
      <c r="AX33"/>
      <c r="AY33"/>
      <c r="BB33" s="287"/>
      <c r="BC33" s="287"/>
      <c r="BD33" s="287"/>
      <c r="BE33" s="287"/>
      <c r="BF33"/>
      <c r="BG33" s="287"/>
      <c r="BH33"/>
      <c r="BK33" s="281"/>
      <c r="BL33" s="281"/>
      <c r="BM33" s="281"/>
      <c r="BN33" s="281"/>
    </row>
    <row r="34" spans="1:66" x14ac:dyDescent="0.25">
      <c r="A34" s="473">
        <v>41091</v>
      </c>
      <c r="B34" s="342"/>
      <c r="C34" s="343"/>
      <c r="D34" s="400"/>
      <c r="E34" s="482">
        <f>B47</f>
        <v>4874</v>
      </c>
      <c r="F34" s="483">
        <f>IF(E36&lt;&gt;0,E36-E34,0)</f>
        <v>367</v>
      </c>
      <c r="G34" s="484">
        <f>IF(E36&lt;&gt;0,E36-E34,0)</f>
        <v>367</v>
      </c>
      <c r="H34" s="482">
        <f>E47</f>
        <v>8002</v>
      </c>
      <c r="I34" s="483">
        <f>IF(H36&lt;&gt;0,H36-H34,0)</f>
        <v>370</v>
      </c>
      <c r="J34" s="484">
        <f>IF(H36&lt;&gt;0,H36-H34,0)</f>
        <v>370</v>
      </c>
      <c r="K34" s="482">
        <f>H47</f>
        <v>10888</v>
      </c>
      <c r="L34" s="483">
        <f>IF(K36&lt;&gt;0,K36-K34,0)</f>
        <v>536</v>
      </c>
      <c r="M34" s="484">
        <f>IF(K36&lt;&gt;0,K36-K34,0)</f>
        <v>536</v>
      </c>
      <c r="N34" s="482">
        <f>K47</f>
        <v>14250</v>
      </c>
      <c r="O34" s="483">
        <f>IF(N36&lt;&gt;0,N36-N34,0)</f>
        <v>430</v>
      </c>
      <c r="P34" s="484">
        <f>IF(N36&lt;&gt;0,N36-N34,0)</f>
        <v>430</v>
      </c>
      <c r="Q34" s="390">
        <f>N47</f>
        <v>17402</v>
      </c>
      <c r="R34" s="391">
        <f>IF(Q36&lt;&gt;0,Q36-Q34,0)</f>
        <v>405</v>
      </c>
      <c r="S34" s="392">
        <f>IF(Q36&lt;&gt;0,Q36-Q34,0)</f>
        <v>405</v>
      </c>
      <c r="T34" s="287"/>
      <c r="U34" s="473">
        <v>41091</v>
      </c>
      <c r="V34" s="287"/>
      <c r="AA34"/>
      <c r="AB34"/>
      <c r="AI34"/>
      <c r="AJ34"/>
      <c r="AK34"/>
      <c r="AL34"/>
      <c r="AO34" s="287"/>
      <c r="AQ34" s="287"/>
      <c r="AR34" s="287"/>
      <c r="AS34" s="287"/>
      <c r="AT34" s="287"/>
      <c r="AU34"/>
      <c r="AW34"/>
      <c r="AX34"/>
      <c r="AY34"/>
      <c r="BB34" s="287"/>
      <c r="BC34" s="287"/>
      <c r="BD34" s="287"/>
      <c r="BE34" s="287"/>
      <c r="BF34"/>
      <c r="BG34" s="287"/>
      <c r="BH34"/>
      <c r="BK34" s="281"/>
      <c r="BL34" s="281"/>
      <c r="BM34" s="281"/>
      <c r="BN34" s="281"/>
    </row>
    <row r="35" spans="1:66" x14ac:dyDescent="0.25">
      <c r="B35" s="332">
        <v>2150</v>
      </c>
      <c r="C35" s="337">
        <f>B36-B35</f>
        <v>250</v>
      </c>
      <c r="D35" s="401">
        <f>B36-B35</f>
        <v>250</v>
      </c>
      <c r="E35" s="485">
        <v>4950</v>
      </c>
      <c r="F35" s="299"/>
      <c r="G35" s="486"/>
      <c r="H35" s="485">
        <v>8002</v>
      </c>
      <c r="I35" s="299"/>
      <c r="J35" s="486"/>
      <c r="K35" s="485">
        <v>10888</v>
      </c>
      <c r="L35" s="299"/>
      <c r="M35" s="486"/>
      <c r="N35" s="485">
        <v>14250</v>
      </c>
      <c r="O35" s="299"/>
      <c r="P35" s="486"/>
      <c r="Q35" s="393"/>
      <c r="R35" s="394"/>
      <c r="S35" s="395"/>
      <c r="T35" s="287"/>
      <c r="V35" s="287"/>
      <c r="AA35"/>
      <c r="AB35"/>
      <c r="AI35"/>
      <c r="AJ35"/>
      <c r="AK35"/>
      <c r="AL35"/>
      <c r="AO35" s="287"/>
      <c r="AQ35" s="287"/>
      <c r="AR35" s="287"/>
      <c r="AS35" s="287"/>
      <c r="AT35" s="287"/>
      <c r="AU35"/>
      <c r="AW35"/>
      <c r="AX35"/>
      <c r="AY35"/>
      <c r="BB35" s="287"/>
      <c r="BC35" s="287"/>
      <c r="BD35" s="287"/>
      <c r="BE35" s="287"/>
      <c r="BF35"/>
      <c r="BG35" s="287"/>
      <c r="BH35"/>
      <c r="BK35" s="281"/>
      <c r="BL35" s="281"/>
      <c r="BM35" s="281"/>
      <c r="BN35" s="281"/>
    </row>
    <row r="36" spans="1:66" x14ac:dyDescent="0.25">
      <c r="A36" s="473">
        <v>41122</v>
      </c>
      <c r="B36" s="332">
        <v>2400</v>
      </c>
      <c r="C36" s="337">
        <f>B37-B35</f>
        <v>500</v>
      </c>
      <c r="D36" s="401">
        <f>B37-B36</f>
        <v>250</v>
      </c>
      <c r="E36" s="487">
        <v>5241</v>
      </c>
      <c r="F36" s="299">
        <f>IF(E37&lt;&gt;0,E37-E34,0)</f>
        <v>714</v>
      </c>
      <c r="G36" s="486">
        <f>IF(E37&lt;&gt;0,E37-E36,0)</f>
        <v>347</v>
      </c>
      <c r="H36" s="487">
        <v>8372</v>
      </c>
      <c r="I36" s="299">
        <f>IF(H37&lt;&gt;0,H37-H34,0)</f>
        <v>798</v>
      </c>
      <c r="J36" s="486">
        <f>IF(H37&lt;&gt;0,H37-H36,0)</f>
        <v>428</v>
      </c>
      <c r="K36" s="487">
        <v>11424</v>
      </c>
      <c r="L36" s="299">
        <f>IF(K37&lt;&gt;0,K37-K34,0)</f>
        <v>927</v>
      </c>
      <c r="M36" s="486">
        <f>IF(K37&lt;&gt;0,K37-K36,0)</f>
        <v>391</v>
      </c>
      <c r="N36" s="487">
        <v>14680</v>
      </c>
      <c r="O36" s="299">
        <f>IF(N37&lt;&gt;0,N37-N34,0)</f>
        <v>688</v>
      </c>
      <c r="P36" s="486">
        <f>IF(N37&lt;&gt;0,N37-N36,0)</f>
        <v>258</v>
      </c>
      <c r="Q36" s="396">
        <v>17807</v>
      </c>
      <c r="R36" s="394">
        <f>IF(Q37&lt;&gt;0,Q37-Q34,0)</f>
        <v>748</v>
      </c>
      <c r="S36" s="395">
        <f>IF(Q37&lt;&gt;0,Q37-Q36,0)</f>
        <v>343</v>
      </c>
      <c r="T36" s="287"/>
      <c r="U36" s="473">
        <v>41122</v>
      </c>
      <c r="V36" s="287"/>
      <c r="AA36"/>
      <c r="AB36"/>
      <c r="AI36"/>
      <c r="AJ36"/>
      <c r="AK36"/>
      <c r="AL36"/>
      <c r="AO36" s="287"/>
      <c r="AQ36" s="287"/>
      <c r="AR36" s="287"/>
      <c r="AS36" s="287"/>
      <c r="AT36" s="287"/>
      <c r="AU36"/>
      <c r="AW36"/>
      <c r="AX36"/>
      <c r="AY36"/>
      <c r="BB36" s="287"/>
      <c r="BC36" s="287"/>
      <c r="BD36" s="287"/>
      <c r="BE36" s="287"/>
      <c r="BF36"/>
      <c r="BG36" s="287"/>
      <c r="BH36"/>
      <c r="BK36" s="281"/>
      <c r="BL36" s="281"/>
      <c r="BM36" s="281"/>
      <c r="BN36" s="281"/>
    </row>
    <row r="37" spans="1:66" x14ac:dyDescent="0.25">
      <c r="A37" s="473">
        <v>41153</v>
      </c>
      <c r="B37" s="336">
        <v>2650</v>
      </c>
      <c r="C37" s="337">
        <f>B38-B35</f>
        <v>620</v>
      </c>
      <c r="D37" s="401">
        <f t="shared" ref="D37:D46" si="22">B38-B37</f>
        <v>120</v>
      </c>
      <c r="E37" s="487">
        <v>5588</v>
      </c>
      <c r="F37" s="299">
        <f>IF(E38&lt;&gt;0,E38-E34,0)</f>
        <v>991</v>
      </c>
      <c r="G37" s="486">
        <f t="shared" ref="G37:G46" si="23">IF(E38&lt;&gt;0,E38-E37,0)</f>
        <v>277</v>
      </c>
      <c r="H37" s="487">
        <v>8800</v>
      </c>
      <c r="I37" s="299">
        <f>IF(H38&lt;&gt;0,H38-H34,0)</f>
        <v>1082</v>
      </c>
      <c r="J37" s="486">
        <f t="shared" ref="J37:J46" si="24">IF(H38&lt;&gt;0,H38-H37,0)</f>
        <v>284</v>
      </c>
      <c r="K37" s="487">
        <v>11815</v>
      </c>
      <c r="L37" s="299">
        <f>IF(K38&lt;&gt;0,K38-K34,0)</f>
        <v>1200</v>
      </c>
      <c r="M37" s="486">
        <f t="shared" ref="M37:M46" si="25">IF(K38&lt;&gt;0,K38-K37,0)</f>
        <v>273</v>
      </c>
      <c r="N37" s="487">
        <v>14938</v>
      </c>
      <c r="O37" s="299">
        <f>IF(N38&lt;&gt;0,N38-N34,0)</f>
        <v>967</v>
      </c>
      <c r="P37" s="486">
        <f t="shared" ref="P37:P46" si="26">IF(N38&lt;&gt;0,N38-N37,0)</f>
        <v>279</v>
      </c>
      <c r="Q37" s="396">
        <v>18150</v>
      </c>
      <c r="R37" s="394">
        <f>IF(Q38&lt;&gt;0,Q38-Q34,0)</f>
        <v>1049</v>
      </c>
      <c r="S37" s="395">
        <f t="shared" ref="S37:S46" si="27">IF(Q38&lt;&gt;0,Q38-Q37,0)</f>
        <v>301</v>
      </c>
      <c r="T37" s="287"/>
      <c r="U37" s="473">
        <v>41153</v>
      </c>
      <c r="V37" s="287"/>
      <c r="AA37"/>
      <c r="AB37"/>
      <c r="AI37"/>
      <c r="AJ37"/>
      <c r="AK37"/>
      <c r="AL37"/>
      <c r="AO37" s="287"/>
      <c r="AQ37" s="287"/>
      <c r="AR37" s="287"/>
      <c r="AS37" s="287"/>
      <c r="AT37" s="287"/>
      <c r="AU37"/>
      <c r="AW37"/>
      <c r="AX37"/>
      <c r="AY37"/>
      <c r="BB37" s="287"/>
      <c r="BC37" s="287"/>
      <c r="BD37" s="287"/>
      <c r="BE37" s="287"/>
      <c r="BF37"/>
      <c r="BG37" s="287"/>
      <c r="BH37"/>
      <c r="BK37" s="281"/>
      <c r="BL37" s="281"/>
      <c r="BM37" s="281"/>
      <c r="BN37" s="281"/>
    </row>
    <row r="38" spans="1:66" x14ac:dyDescent="0.25">
      <c r="A38" s="473">
        <v>41183</v>
      </c>
      <c r="B38" s="332">
        <v>2770</v>
      </c>
      <c r="C38" s="337">
        <f>B39-B35</f>
        <v>740</v>
      </c>
      <c r="D38" s="401">
        <f t="shared" si="22"/>
        <v>120</v>
      </c>
      <c r="E38" s="487">
        <v>5865</v>
      </c>
      <c r="F38" s="299">
        <f>IF(E39&lt;&gt;0,E39-E34,0)</f>
        <v>1232</v>
      </c>
      <c r="G38" s="486">
        <f t="shared" si="23"/>
        <v>241</v>
      </c>
      <c r="H38" s="487">
        <v>9084</v>
      </c>
      <c r="I38" s="299">
        <f>IF(H39&lt;&gt;0,H39-H34,0)</f>
        <v>1209</v>
      </c>
      <c r="J38" s="486">
        <f t="shared" si="24"/>
        <v>127</v>
      </c>
      <c r="K38" s="487">
        <v>12088</v>
      </c>
      <c r="L38" s="299">
        <f>IF(K39&lt;&gt;0,K39-K34,0)</f>
        <v>1395</v>
      </c>
      <c r="M38" s="486">
        <f t="shared" si="25"/>
        <v>195</v>
      </c>
      <c r="N38" s="487">
        <v>15217</v>
      </c>
      <c r="O38" s="299">
        <f>IF(N39&lt;&gt;0,N39-N34,0)</f>
        <v>1141</v>
      </c>
      <c r="P38" s="486">
        <f t="shared" si="26"/>
        <v>174</v>
      </c>
      <c r="Q38" s="396">
        <v>18451</v>
      </c>
      <c r="R38" s="394">
        <f>IF(Q39&lt;&gt;0,Q39-Q34,0)</f>
        <v>1198</v>
      </c>
      <c r="S38" s="395">
        <f t="shared" si="27"/>
        <v>149</v>
      </c>
      <c r="T38" s="287"/>
      <c r="U38" s="473">
        <v>41183</v>
      </c>
      <c r="V38" s="287"/>
      <c r="AA38"/>
      <c r="AB38"/>
      <c r="AI38"/>
      <c r="AJ38"/>
      <c r="AK38"/>
      <c r="AL38"/>
      <c r="AO38" s="287"/>
      <c r="AQ38" s="287"/>
      <c r="AR38" s="287"/>
      <c r="AS38" s="287"/>
      <c r="AT38" s="287"/>
      <c r="AU38"/>
      <c r="AW38"/>
      <c r="AX38"/>
      <c r="AY38"/>
      <c r="BB38" s="287"/>
      <c r="BC38" s="287"/>
      <c r="BD38" s="287"/>
      <c r="BE38" s="287"/>
      <c r="BF38"/>
      <c r="BG38" s="287"/>
      <c r="BH38"/>
      <c r="BK38" s="281"/>
      <c r="BL38" s="281"/>
      <c r="BM38" s="281"/>
      <c r="BN38" s="281"/>
    </row>
    <row r="39" spans="1:66" x14ac:dyDescent="0.25">
      <c r="A39" s="473">
        <v>41214</v>
      </c>
      <c r="B39" s="332">
        <v>2890</v>
      </c>
      <c r="C39" s="337">
        <f>B40-B35</f>
        <v>860</v>
      </c>
      <c r="D39" s="401">
        <f t="shared" si="22"/>
        <v>120</v>
      </c>
      <c r="E39" s="487">
        <v>6106</v>
      </c>
      <c r="F39" s="299">
        <f>IF(E40&lt;&gt;0,E40-E34,0)</f>
        <v>1326</v>
      </c>
      <c r="G39" s="486">
        <f t="shared" si="23"/>
        <v>94</v>
      </c>
      <c r="H39" s="487">
        <v>9211</v>
      </c>
      <c r="I39" s="299">
        <f>IF(H40&lt;&gt;0,H40-H34,0)</f>
        <v>1372</v>
      </c>
      <c r="J39" s="486">
        <f t="shared" si="24"/>
        <v>163</v>
      </c>
      <c r="K39" s="487">
        <v>12283</v>
      </c>
      <c r="L39" s="299">
        <f>IF(K40&lt;&gt;0,K40-K34,0)</f>
        <v>1462</v>
      </c>
      <c r="M39" s="486">
        <f t="shared" si="25"/>
        <v>67</v>
      </c>
      <c r="N39" s="487">
        <v>15391</v>
      </c>
      <c r="O39" s="299">
        <f>IF(N40&lt;&gt;0,N40-N34,0)</f>
        <v>1141</v>
      </c>
      <c r="P39" s="486">
        <f t="shared" si="26"/>
        <v>0</v>
      </c>
      <c r="Q39" s="396">
        <v>18600</v>
      </c>
      <c r="R39" s="394">
        <f>IF(Q40&lt;&gt;0,Q40-Q34,0)</f>
        <v>1314</v>
      </c>
      <c r="S39" s="395">
        <f t="shared" si="27"/>
        <v>116</v>
      </c>
      <c r="T39" s="287"/>
      <c r="U39" s="473">
        <v>41214</v>
      </c>
      <c r="V39" s="287"/>
      <c r="AA39"/>
      <c r="AB39"/>
      <c r="AI39"/>
      <c r="AJ39"/>
      <c r="AK39"/>
      <c r="AL39"/>
      <c r="AO39" s="287"/>
      <c r="AQ39" s="287"/>
      <c r="AR39" s="287"/>
      <c r="AS39" s="287"/>
      <c r="AT39" s="287"/>
      <c r="AU39"/>
      <c r="AW39"/>
      <c r="AX39"/>
      <c r="AY39"/>
      <c r="BB39" s="287"/>
      <c r="BC39" s="287"/>
      <c r="BD39" s="287"/>
      <c r="BE39" s="287"/>
      <c r="BF39"/>
      <c r="BG39" s="287"/>
      <c r="BH39"/>
      <c r="BK39" s="281"/>
      <c r="BL39" s="281"/>
      <c r="BM39" s="281"/>
      <c r="BN39" s="281"/>
    </row>
    <row r="40" spans="1:66" x14ac:dyDescent="0.25">
      <c r="A40" s="473">
        <v>41244</v>
      </c>
      <c r="B40" s="332">
        <v>3010</v>
      </c>
      <c r="C40" s="337">
        <f>B41-B35</f>
        <v>950</v>
      </c>
      <c r="D40" s="401">
        <f t="shared" si="22"/>
        <v>90</v>
      </c>
      <c r="E40" s="487">
        <v>6200</v>
      </c>
      <c r="F40" s="299">
        <f>IF(E41&lt;&gt;0,E41-E34,0)</f>
        <v>1457</v>
      </c>
      <c r="G40" s="486">
        <f t="shared" si="23"/>
        <v>131</v>
      </c>
      <c r="H40" s="487">
        <v>9374</v>
      </c>
      <c r="I40" s="299">
        <f>IF(H41&lt;&gt;0,H41-H34,0)</f>
        <v>1399</v>
      </c>
      <c r="J40" s="486">
        <f t="shared" si="24"/>
        <v>27</v>
      </c>
      <c r="K40" s="487">
        <v>12350</v>
      </c>
      <c r="L40" s="299">
        <f>IF(K41&lt;&gt;0,K41-K34,0)</f>
        <v>1612</v>
      </c>
      <c r="M40" s="486">
        <f t="shared" si="25"/>
        <v>150</v>
      </c>
      <c r="N40" s="487">
        <v>15391</v>
      </c>
      <c r="O40" s="299">
        <f>IF(N41&lt;&gt;0,N41-N34,0)</f>
        <v>1141</v>
      </c>
      <c r="P40" s="486">
        <f t="shared" si="26"/>
        <v>0</v>
      </c>
      <c r="Q40" s="396">
        <v>18716</v>
      </c>
      <c r="R40" s="394">
        <f>IF(Q41&lt;&gt;0,Q41-Q34,0)</f>
        <v>1400</v>
      </c>
      <c r="S40" s="395">
        <f t="shared" si="27"/>
        <v>86</v>
      </c>
      <c r="T40" s="287"/>
      <c r="U40" s="473">
        <v>41244</v>
      </c>
      <c r="V40" s="287"/>
      <c r="AA40"/>
      <c r="AB40"/>
      <c r="AI40"/>
      <c r="AJ40"/>
      <c r="AK40"/>
      <c r="AL40"/>
      <c r="AO40" s="287"/>
      <c r="AQ40" s="287"/>
      <c r="AR40" s="287"/>
      <c r="AS40" s="287"/>
      <c r="AT40" s="287"/>
      <c r="AU40"/>
      <c r="AW40"/>
      <c r="AX40"/>
      <c r="AY40"/>
      <c r="BB40" s="287"/>
      <c r="BC40" s="287"/>
      <c r="BD40" s="287"/>
      <c r="BE40" s="287"/>
      <c r="BF40"/>
      <c r="BG40" s="287"/>
      <c r="BH40"/>
      <c r="BK40" s="281"/>
      <c r="BL40" s="281"/>
      <c r="BM40" s="281"/>
      <c r="BN40" s="281"/>
    </row>
    <row r="41" spans="1:66" x14ac:dyDescent="0.25">
      <c r="A41" s="473">
        <v>41275</v>
      </c>
      <c r="B41" s="332">
        <v>3100</v>
      </c>
      <c r="C41" s="337">
        <f>B42-B35</f>
        <v>1033</v>
      </c>
      <c r="D41" s="401">
        <f t="shared" si="22"/>
        <v>83</v>
      </c>
      <c r="E41" s="487">
        <v>6331</v>
      </c>
      <c r="F41" s="299">
        <f>IF(E42&lt;&gt;0,E42-E34,0)</f>
        <v>1543</v>
      </c>
      <c r="G41" s="486">
        <f t="shared" si="23"/>
        <v>86</v>
      </c>
      <c r="H41" s="487">
        <v>9401</v>
      </c>
      <c r="I41" s="299">
        <f>IF(H42&lt;&gt;0,H42-H34,0)</f>
        <v>1465</v>
      </c>
      <c r="J41" s="486">
        <f t="shared" si="24"/>
        <v>66</v>
      </c>
      <c r="K41" s="487">
        <v>12500</v>
      </c>
      <c r="L41" s="299">
        <f>IF(K42&lt;&gt;0,K42-K34,0)</f>
        <v>1712</v>
      </c>
      <c r="M41" s="486">
        <f t="shared" si="25"/>
        <v>100</v>
      </c>
      <c r="N41" s="487">
        <v>15391</v>
      </c>
      <c r="O41" s="299">
        <f>IF(N42&lt;&gt;0,N42-N34,0)</f>
        <v>1141</v>
      </c>
      <c r="P41" s="486">
        <f t="shared" si="26"/>
        <v>0</v>
      </c>
      <c r="Q41" s="396">
        <v>18802</v>
      </c>
      <c r="R41" s="394">
        <f>IF(Q42&lt;&gt;0,Q42-Q34,0)</f>
        <v>1493</v>
      </c>
      <c r="S41" s="395">
        <f t="shared" si="27"/>
        <v>93</v>
      </c>
      <c r="T41" s="287"/>
      <c r="U41" s="473">
        <v>41275</v>
      </c>
      <c r="V41" s="287"/>
      <c r="AA41"/>
      <c r="AB41"/>
      <c r="AI41"/>
      <c r="AJ41"/>
      <c r="AK41"/>
      <c r="AL41"/>
      <c r="AO41" s="287"/>
      <c r="AQ41" s="287"/>
      <c r="AR41" s="287"/>
      <c r="AS41" s="287"/>
      <c r="AT41" s="287"/>
      <c r="AU41"/>
      <c r="AW41"/>
      <c r="AX41"/>
      <c r="AY41"/>
      <c r="BB41" s="287"/>
      <c r="BC41" s="287"/>
      <c r="BD41" s="287"/>
      <c r="BE41" s="287"/>
      <c r="BF41"/>
      <c r="BG41" s="287"/>
      <c r="BH41"/>
      <c r="BK41" s="281"/>
      <c r="BL41" s="281"/>
      <c r="BM41" s="281"/>
      <c r="BN41" s="281"/>
    </row>
    <row r="42" spans="1:66" x14ac:dyDescent="0.25">
      <c r="A42" s="473">
        <v>41306</v>
      </c>
      <c r="B42" s="332">
        <v>3183</v>
      </c>
      <c r="C42" s="337">
        <f>B43-B35</f>
        <v>1160</v>
      </c>
      <c r="D42" s="401">
        <f t="shared" si="22"/>
        <v>127</v>
      </c>
      <c r="E42" s="487">
        <v>6417</v>
      </c>
      <c r="F42" s="299">
        <f>IF(E43&lt;&gt;0,E43-E34,0)</f>
        <v>1713</v>
      </c>
      <c r="G42" s="486">
        <f t="shared" si="23"/>
        <v>170</v>
      </c>
      <c r="H42" s="487">
        <v>9467</v>
      </c>
      <c r="I42" s="299">
        <f>IF(H43&lt;&gt;0,H43-H34,0)</f>
        <v>1592</v>
      </c>
      <c r="J42" s="486">
        <f t="shared" si="24"/>
        <v>127</v>
      </c>
      <c r="K42" s="487">
        <v>12600</v>
      </c>
      <c r="L42" s="299">
        <f>IF(K43&lt;&gt;0,K43-K34,0)</f>
        <v>1816</v>
      </c>
      <c r="M42" s="486">
        <f t="shared" si="25"/>
        <v>104</v>
      </c>
      <c r="N42" s="487">
        <v>15391</v>
      </c>
      <c r="O42" s="299">
        <f>IF(N43&lt;&gt;0,N43-N34,0)</f>
        <v>1141</v>
      </c>
      <c r="P42" s="486">
        <f t="shared" si="26"/>
        <v>0</v>
      </c>
      <c r="Q42" s="396">
        <v>18895</v>
      </c>
      <c r="R42" s="394">
        <f>IF(Q43&lt;&gt;0,Q43-Q34,0)</f>
        <v>1638</v>
      </c>
      <c r="S42" s="395">
        <f t="shared" si="27"/>
        <v>145</v>
      </c>
      <c r="T42" s="287"/>
      <c r="U42" s="473">
        <v>41306</v>
      </c>
      <c r="V42" s="287"/>
      <c r="AA42"/>
      <c r="AB42"/>
      <c r="AI42"/>
      <c r="AJ42"/>
      <c r="AK42"/>
      <c r="AL42"/>
      <c r="AO42" s="287"/>
      <c r="AQ42" s="287"/>
      <c r="AR42" s="287"/>
      <c r="AS42" s="287"/>
      <c r="AT42" s="287"/>
      <c r="AU42"/>
      <c r="AW42"/>
      <c r="AX42"/>
      <c r="AY42"/>
      <c r="BB42" s="287"/>
      <c r="BC42" s="287"/>
      <c r="BD42" s="287"/>
      <c r="BE42" s="287"/>
      <c r="BF42"/>
      <c r="BG42" s="287"/>
      <c r="BH42"/>
      <c r="BK42" s="281"/>
      <c r="BL42" s="281"/>
      <c r="BM42" s="281"/>
      <c r="BN42" s="281"/>
    </row>
    <row r="43" spans="1:66" x14ac:dyDescent="0.25">
      <c r="A43" s="473">
        <v>41334</v>
      </c>
      <c r="B43" s="332">
        <v>3310</v>
      </c>
      <c r="C43" s="337">
        <f>B44-B35</f>
        <v>1447</v>
      </c>
      <c r="D43" s="401">
        <f t="shared" si="22"/>
        <v>287</v>
      </c>
      <c r="E43" s="487">
        <v>6587</v>
      </c>
      <c r="F43" s="299">
        <f>IF(E44&lt;&gt;0,E44-E34,0)</f>
        <v>1998</v>
      </c>
      <c r="G43" s="486">
        <f t="shared" si="23"/>
        <v>285</v>
      </c>
      <c r="H43" s="487">
        <v>9594</v>
      </c>
      <c r="I43" s="299">
        <f>IF(H44&lt;&gt;0,H44-H34,0)</f>
        <v>1793</v>
      </c>
      <c r="J43" s="486">
        <f t="shared" si="24"/>
        <v>201</v>
      </c>
      <c r="K43" s="487">
        <v>12704</v>
      </c>
      <c r="L43" s="299">
        <f>IF(K44&lt;&gt;0,K44-K34,0)</f>
        <v>2132</v>
      </c>
      <c r="M43" s="486">
        <f t="shared" si="25"/>
        <v>316</v>
      </c>
      <c r="N43" s="487">
        <v>15391</v>
      </c>
      <c r="O43" s="299">
        <f>IF(N44&lt;&gt;0,N44-N34,0)</f>
        <v>1141</v>
      </c>
      <c r="P43" s="486">
        <f t="shared" si="26"/>
        <v>0</v>
      </c>
      <c r="Q43" s="396">
        <v>19040</v>
      </c>
      <c r="R43" s="394">
        <f>IF(Q44&lt;&gt;0,Q44-Q34,0)</f>
        <v>1898</v>
      </c>
      <c r="S43" s="395">
        <f t="shared" si="27"/>
        <v>260</v>
      </c>
      <c r="T43" s="287"/>
      <c r="U43" s="473">
        <v>41334</v>
      </c>
      <c r="V43" s="287"/>
      <c r="AA43"/>
      <c r="AB43"/>
      <c r="AI43"/>
      <c r="AJ43"/>
      <c r="AK43"/>
      <c r="AL43"/>
      <c r="AO43" s="287"/>
      <c r="AQ43" s="287"/>
      <c r="AR43" s="287"/>
      <c r="AS43" s="287"/>
      <c r="AT43" s="287"/>
      <c r="AU43"/>
      <c r="AW43"/>
      <c r="AX43"/>
      <c r="AY43"/>
      <c r="BB43" s="287"/>
      <c r="BC43" s="287"/>
      <c r="BD43" s="287"/>
      <c r="BE43" s="287"/>
      <c r="BF43"/>
      <c r="BG43" s="287"/>
      <c r="BH43"/>
      <c r="BK43" s="281"/>
      <c r="BL43" s="281"/>
      <c r="BM43" s="281"/>
      <c r="BN43" s="281"/>
    </row>
    <row r="44" spans="1:66" x14ac:dyDescent="0.25">
      <c r="A44" s="473">
        <v>41365</v>
      </c>
      <c r="B44" s="332">
        <v>3597</v>
      </c>
      <c r="C44" s="337">
        <f>B45-B35</f>
        <v>1804</v>
      </c>
      <c r="D44" s="401">
        <f t="shared" si="22"/>
        <v>357</v>
      </c>
      <c r="E44" s="487">
        <v>6872</v>
      </c>
      <c r="F44" s="299">
        <f>IF(E45&lt;&gt;0,E45-E34,0)</f>
        <v>2322</v>
      </c>
      <c r="G44" s="486">
        <f t="shared" si="23"/>
        <v>324</v>
      </c>
      <c r="H44" s="487">
        <v>9795</v>
      </c>
      <c r="I44" s="299">
        <f>IF(H45&lt;&gt;0,H45-H34,0)</f>
        <v>2164</v>
      </c>
      <c r="J44" s="486">
        <f t="shared" si="24"/>
        <v>371</v>
      </c>
      <c r="K44" s="487">
        <v>13020</v>
      </c>
      <c r="L44" s="299">
        <f>IF(K45&lt;&gt;0,K45-K34,0)</f>
        <v>2512</v>
      </c>
      <c r="M44" s="486">
        <f t="shared" si="25"/>
        <v>380</v>
      </c>
      <c r="N44" s="487">
        <v>15391</v>
      </c>
      <c r="O44" s="299">
        <f>IF(N45&lt;&gt;0,N45-N34,0)</f>
        <v>1141</v>
      </c>
      <c r="P44" s="486">
        <f t="shared" si="26"/>
        <v>0</v>
      </c>
      <c r="Q44" s="396">
        <v>19300</v>
      </c>
      <c r="R44" s="394">
        <f>IF(Q45&lt;&gt;0,Q45-Q34,0)</f>
        <v>2261</v>
      </c>
      <c r="S44" s="395">
        <f t="shared" si="27"/>
        <v>363</v>
      </c>
      <c r="T44" s="287"/>
      <c r="U44" s="473">
        <v>41365</v>
      </c>
      <c r="V44" s="287"/>
      <c r="AA44"/>
      <c r="AB44"/>
      <c r="AI44"/>
      <c r="AJ44"/>
      <c r="AK44"/>
      <c r="AL44"/>
      <c r="AO44" s="287"/>
      <c r="AQ44" s="287"/>
      <c r="AR44" s="287"/>
      <c r="AS44" s="287"/>
      <c r="AT44" s="287"/>
      <c r="AU44"/>
      <c r="AW44"/>
      <c r="AX44"/>
      <c r="AY44"/>
      <c r="BB44" s="287"/>
      <c r="BC44" s="287"/>
      <c r="BD44" s="287"/>
      <c r="BE44" s="287"/>
      <c r="BF44"/>
      <c r="BG44" s="287"/>
      <c r="BH44"/>
      <c r="BK44" s="281"/>
      <c r="BL44" s="281"/>
      <c r="BM44" s="281"/>
      <c r="BN44" s="281"/>
    </row>
    <row r="45" spans="1:66" x14ac:dyDescent="0.25">
      <c r="A45" s="473">
        <v>41395</v>
      </c>
      <c r="B45" s="332">
        <v>3954</v>
      </c>
      <c r="C45" s="337">
        <f>B46-B35</f>
        <v>2298</v>
      </c>
      <c r="D45" s="401">
        <f t="shared" si="22"/>
        <v>494</v>
      </c>
      <c r="E45" s="487">
        <v>7196</v>
      </c>
      <c r="F45" s="299">
        <f>IF(E46&lt;&gt;0,E46-E34,0)</f>
        <v>2732</v>
      </c>
      <c r="G45" s="486">
        <f t="shared" si="23"/>
        <v>410</v>
      </c>
      <c r="H45" s="487">
        <v>10166</v>
      </c>
      <c r="I45" s="299">
        <f>IF(H46&lt;&gt;0,H46-H34,0)</f>
        <v>2525</v>
      </c>
      <c r="J45" s="486">
        <f t="shared" si="24"/>
        <v>361</v>
      </c>
      <c r="K45" s="487">
        <v>13400</v>
      </c>
      <c r="L45" s="299">
        <f>IF(K46&lt;&gt;0,K46-K34,0)</f>
        <v>2925</v>
      </c>
      <c r="M45" s="486">
        <f t="shared" si="25"/>
        <v>413</v>
      </c>
      <c r="N45" s="487">
        <v>15391</v>
      </c>
      <c r="O45" s="299">
        <f>IF(N46&lt;&gt;0,N46-N34,0)</f>
        <v>1141</v>
      </c>
      <c r="P45" s="486">
        <f t="shared" si="26"/>
        <v>0</v>
      </c>
      <c r="Q45" s="396">
        <v>19663</v>
      </c>
      <c r="R45" s="394">
        <f>IF(Q46&lt;&gt;0,Q46-Q34,0)</f>
        <v>2498</v>
      </c>
      <c r="S45" s="395">
        <f t="shared" si="27"/>
        <v>237</v>
      </c>
      <c r="T45" s="287"/>
      <c r="U45" s="473">
        <v>41395</v>
      </c>
      <c r="V45" s="287"/>
      <c r="AA45"/>
      <c r="AB45"/>
      <c r="AI45"/>
      <c r="AJ45"/>
      <c r="AK45"/>
      <c r="AL45"/>
      <c r="AO45" s="287"/>
      <c r="AQ45" s="287"/>
      <c r="AR45" s="287"/>
      <c r="AS45" s="287"/>
      <c r="AT45" s="287"/>
      <c r="AU45"/>
      <c r="AW45"/>
      <c r="AX45"/>
      <c r="AY45"/>
      <c r="BB45" s="287"/>
      <c r="BC45" s="287"/>
      <c r="BD45" s="287"/>
      <c r="BE45" s="287"/>
      <c r="BF45"/>
      <c r="BG45" s="287"/>
      <c r="BH45"/>
      <c r="BK45" s="281"/>
      <c r="BL45" s="281"/>
      <c r="BM45" s="281"/>
      <c r="BN45" s="281"/>
    </row>
    <row r="46" spans="1:66" x14ac:dyDescent="0.25">
      <c r="A46" s="473">
        <v>41426</v>
      </c>
      <c r="B46" s="332">
        <v>4448</v>
      </c>
      <c r="C46" s="337">
        <f>B47-B35</f>
        <v>2724</v>
      </c>
      <c r="D46" s="401">
        <f t="shared" si="22"/>
        <v>426</v>
      </c>
      <c r="E46" s="487">
        <v>7606</v>
      </c>
      <c r="F46" s="299">
        <f>IF(E47&lt;&gt;0,E47-E34,0)</f>
        <v>3128</v>
      </c>
      <c r="G46" s="486">
        <f t="shared" si="23"/>
        <v>396</v>
      </c>
      <c r="H46" s="487">
        <v>10527</v>
      </c>
      <c r="I46" s="299">
        <f>IF(H47&lt;&gt;0,H47-H34,0)</f>
        <v>2886</v>
      </c>
      <c r="J46" s="486">
        <f t="shared" si="24"/>
        <v>361</v>
      </c>
      <c r="K46" s="487">
        <v>13813</v>
      </c>
      <c r="L46" s="299">
        <f>IF(K47&lt;&gt;0,K47-K34,0)</f>
        <v>3362</v>
      </c>
      <c r="M46" s="486">
        <f t="shared" si="25"/>
        <v>437</v>
      </c>
      <c r="N46" s="487">
        <v>15391</v>
      </c>
      <c r="O46" s="299">
        <f>IF(N47&lt;&gt;0,N47-N34,0)</f>
        <v>3152</v>
      </c>
      <c r="P46" s="486">
        <f t="shared" si="26"/>
        <v>2011</v>
      </c>
      <c r="Q46" s="396">
        <v>19900</v>
      </c>
      <c r="R46" s="394">
        <f>IF(Q47&lt;&gt;0,Q47-Q34,0)</f>
        <v>2934</v>
      </c>
      <c r="S46" s="395">
        <f t="shared" si="27"/>
        <v>436</v>
      </c>
      <c r="T46" s="287"/>
      <c r="U46" s="473">
        <v>41426</v>
      </c>
      <c r="V46" s="287"/>
      <c r="AA46"/>
      <c r="AB46"/>
      <c r="AI46"/>
      <c r="AJ46"/>
      <c r="AK46"/>
      <c r="AL46"/>
      <c r="AO46" s="287"/>
      <c r="AQ46" s="287"/>
      <c r="AR46" s="287"/>
      <c r="AS46" s="287"/>
      <c r="AT46" s="287"/>
      <c r="AU46"/>
      <c r="AW46"/>
      <c r="AX46"/>
      <c r="AY46"/>
      <c r="BB46" s="287"/>
      <c r="BC46" s="287"/>
      <c r="BD46" s="287"/>
      <c r="BE46" s="287"/>
      <c r="BF46"/>
      <c r="BG46" s="287"/>
      <c r="BH46"/>
      <c r="BK46" s="281"/>
      <c r="BL46" s="281"/>
      <c r="BM46" s="281"/>
      <c r="BN46" s="281"/>
    </row>
    <row r="47" spans="1:66" x14ac:dyDescent="0.25">
      <c r="A47" s="473">
        <v>41456</v>
      </c>
      <c r="B47" s="334">
        <v>4874</v>
      </c>
      <c r="C47" s="335"/>
      <c r="D47" s="340"/>
      <c r="E47" s="488">
        <v>8002</v>
      </c>
      <c r="F47" s="317"/>
      <c r="G47" s="489"/>
      <c r="H47" s="488">
        <v>10888</v>
      </c>
      <c r="I47" s="317"/>
      <c r="J47" s="489"/>
      <c r="K47" s="488">
        <v>14250</v>
      </c>
      <c r="L47" s="317"/>
      <c r="M47" s="489"/>
      <c r="N47" s="488">
        <v>17402</v>
      </c>
      <c r="O47" s="317"/>
      <c r="P47" s="489"/>
      <c r="Q47" s="399">
        <v>20336</v>
      </c>
      <c r="R47" s="397"/>
      <c r="S47" s="398"/>
      <c r="T47" s="287"/>
      <c r="U47" s="473">
        <v>41456</v>
      </c>
      <c r="V47" s="287"/>
      <c r="AA47"/>
      <c r="AB47"/>
      <c r="AI47"/>
      <c r="AJ47"/>
      <c r="AK47"/>
      <c r="AL47"/>
      <c r="AO47" s="287"/>
      <c r="AQ47" s="287"/>
      <c r="AR47" s="287"/>
      <c r="AS47" s="287"/>
      <c r="AT47" s="287"/>
      <c r="AU47"/>
      <c r="AW47"/>
      <c r="AX47"/>
      <c r="AY47"/>
      <c r="BB47" s="287"/>
      <c r="BC47" s="287"/>
      <c r="BD47" s="287"/>
      <c r="BE47" s="287"/>
      <c r="BF47"/>
      <c r="BG47" s="287"/>
      <c r="BH47"/>
      <c r="BK47" s="281"/>
      <c r="BL47" s="281"/>
      <c r="BM47" s="281"/>
      <c r="BN47" s="281"/>
    </row>
    <row r="48" spans="1:66" x14ac:dyDescent="0.25">
      <c r="A48" s="301"/>
      <c r="B48" s="299"/>
      <c r="C48" s="299"/>
      <c r="D48" s="289">
        <f>SUM(D34:D47)</f>
        <v>2724</v>
      </c>
      <c r="E48" s="295"/>
      <c r="F48" s="286"/>
      <c r="G48" s="289">
        <f>SUM(G34:G47)</f>
        <v>3128</v>
      </c>
      <c r="H48" s="289"/>
      <c r="I48" s="289"/>
      <c r="J48" s="289">
        <f>SUM(J34:J47)</f>
        <v>2886</v>
      </c>
      <c r="K48" s="289"/>
      <c r="L48" s="289"/>
      <c r="M48" s="289">
        <f>SUM(M34:M47)</f>
        <v>3362</v>
      </c>
      <c r="N48" s="289"/>
      <c r="O48" s="289"/>
      <c r="P48" s="289">
        <f>SUM(P34:P47)</f>
        <v>3152</v>
      </c>
      <c r="Q48" s="289"/>
      <c r="R48" s="289"/>
      <c r="S48" s="289">
        <f>SUM(S34:S47)</f>
        <v>2934</v>
      </c>
      <c r="T48" s="287"/>
      <c r="U48" s="287"/>
      <c r="V48" s="287"/>
      <c r="AA48"/>
      <c r="AB48"/>
      <c r="AI48"/>
      <c r="AJ48"/>
      <c r="AK48"/>
      <c r="AL48"/>
      <c r="AO48" s="287"/>
      <c r="AQ48" s="287"/>
      <c r="AR48" s="287"/>
      <c r="AS48" s="287"/>
      <c r="AT48" s="287"/>
      <c r="AU48"/>
      <c r="AW48"/>
      <c r="AX48"/>
      <c r="AY48"/>
      <c r="BB48" s="287"/>
      <c r="BC48" s="287"/>
      <c r="BD48" s="287"/>
      <c r="BE48" s="287"/>
      <c r="BF48"/>
      <c r="BG48" s="287"/>
      <c r="BH48"/>
      <c r="BK48" s="281"/>
      <c r="BL48" s="281"/>
      <c r="BM48" s="281"/>
      <c r="BN48" s="281"/>
    </row>
    <row r="49" spans="1:78" x14ac:dyDescent="0.25">
      <c r="A49" s="307"/>
      <c r="F49" s="303"/>
      <c r="G49" s="278"/>
      <c r="H49" s="278"/>
      <c r="I49" s="278"/>
      <c r="J49" s="278"/>
      <c r="K49" s="278"/>
      <c r="L49" s="278"/>
      <c r="M49" s="288"/>
      <c r="N49" s="288"/>
      <c r="O49" s="288"/>
      <c r="P49" s="288"/>
      <c r="Q49" s="370" t="s">
        <v>103</v>
      </c>
      <c r="R49" s="310">
        <f>B37</f>
        <v>2650</v>
      </c>
      <c r="S49" s="306"/>
      <c r="AA49"/>
      <c r="AB49"/>
      <c r="AD49" s="287"/>
      <c r="AE49" s="287"/>
      <c r="AG49"/>
      <c r="AH49"/>
      <c r="AI49"/>
      <c r="AO49" s="287"/>
      <c r="AQ49" s="287"/>
      <c r="AS49" s="287"/>
      <c r="AU49"/>
      <c r="AV49"/>
      <c r="AW49"/>
      <c r="AZ49" s="287"/>
      <c r="BB49" s="287"/>
      <c r="BD49" s="287"/>
      <c r="BE49"/>
      <c r="BF49"/>
      <c r="BG49"/>
      <c r="BI49" s="281"/>
      <c r="BJ49" s="281"/>
      <c r="BK49" s="281"/>
    </row>
    <row r="50" spans="1:78" x14ac:dyDescent="0.25">
      <c r="A50" s="290"/>
      <c r="F50" s="285"/>
      <c r="G50" s="277"/>
      <c r="H50" s="277"/>
      <c r="I50" s="277"/>
      <c r="J50" s="277"/>
      <c r="K50" s="277"/>
      <c r="L50" s="277"/>
      <c r="M50" s="286"/>
      <c r="N50" s="478"/>
      <c r="O50" s="478"/>
      <c r="P50" s="478"/>
      <c r="Q50" s="370" t="s">
        <v>104</v>
      </c>
      <c r="R50" s="310">
        <f>E35</f>
        <v>4950</v>
      </c>
      <c r="S50" s="475">
        <f t="shared" ref="S50:S55" si="28">R50-R49</f>
        <v>2300</v>
      </c>
      <c r="AA50"/>
      <c r="AB50"/>
      <c r="AD50" s="287"/>
      <c r="AE50" s="287"/>
      <c r="AG50"/>
      <c r="AH50"/>
      <c r="AI50"/>
      <c r="AO50" s="287"/>
      <c r="AQ50" s="287"/>
      <c r="AS50" s="287"/>
      <c r="AU50"/>
      <c r="AV50"/>
      <c r="AW50"/>
      <c r="AZ50" s="287"/>
      <c r="BB50" s="287"/>
      <c r="BD50" s="287"/>
      <c r="BE50"/>
      <c r="BF50"/>
      <c r="BG50"/>
      <c r="BI50" s="281"/>
      <c r="BJ50" s="281"/>
      <c r="BK50" s="281"/>
    </row>
    <row r="51" spans="1:78" x14ac:dyDescent="0.25">
      <c r="A51" s="277"/>
      <c r="F51" s="290"/>
      <c r="G51" s="304"/>
      <c r="H51" s="304"/>
      <c r="I51" s="304"/>
      <c r="J51" s="304"/>
      <c r="K51" s="304"/>
      <c r="L51" s="304"/>
      <c r="M51" s="303"/>
      <c r="N51" s="303"/>
      <c r="O51" s="303"/>
      <c r="P51" s="303"/>
      <c r="Q51" s="370" t="s">
        <v>131</v>
      </c>
      <c r="R51" s="310">
        <f>E47</f>
        <v>8002</v>
      </c>
      <c r="S51" s="475">
        <f t="shared" si="28"/>
        <v>3052</v>
      </c>
      <c r="AA51"/>
      <c r="AB51"/>
      <c r="AD51" s="287"/>
      <c r="AE51" s="287"/>
      <c r="AG51"/>
      <c r="AH51"/>
      <c r="AI51"/>
      <c r="AO51" s="287"/>
      <c r="AQ51" s="287"/>
      <c r="AS51" s="287"/>
      <c r="AU51"/>
      <c r="AV51"/>
      <c r="AW51"/>
      <c r="AZ51" s="287"/>
      <c r="BB51" s="287"/>
      <c r="BD51" s="287"/>
      <c r="BE51"/>
      <c r="BF51"/>
      <c r="BG51"/>
      <c r="BI51" s="281"/>
      <c r="BJ51" s="281"/>
      <c r="BK51" s="281"/>
    </row>
    <row r="52" spans="1:78" x14ac:dyDescent="0.25">
      <c r="A52" s="277"/>
      <c r="F52" s="290"/>
      <c r="G52" s="304"/>
      <c r="H52" s="304"/>
      <c r="I52" s="304"/>
      <c r="J52" s="304"/>
      <c r="K52" s="304"/>
      <c r="L52" s="304"/>
      <c r="M52" s="303"/>
      <c r="N52" s="303"/>
      <c r="O52" s="303"/>
      <c r="P52" s="303"/>
      <c r="Q52" s="370" t="s">
        <v>134</v>
      </c>
      <c r="R52" s="310">
        <f>K35</f>
        <v>10888</v>
      </c>
      <c r="S52" s="475">
        <f t="shared" si="28"/>
        <v>2886</v>
      </c>
      <c r="AA52"/>
      <c r="AB52"/>
      <c r="AD52" s="287"/>
      <c r="AE52" s="287"/>
      <c r="AG52"/>
      <c r="AH52"/>
      <c r="AI52"/>
      <c r="AO52" s="287"/>
      <c r="AQ52" s="287"/>
      <c r="AS52" s="287"/>
      <c r="AU52"/>
      <c r="AV52"/>
      <c r="AW52"/>
      <c r="AZ52" s="287"/>
      <c r="BB52" s="287"/>
      <c r="BD52" s="287"/>
      <c r="BE52"/>
      <c r="BF52"/>
      <c r="BG52"/>
      <c r="BI52" s="281"/>
      <c r="BJ52" s="281"/>
      <c r="BK52" s="281"/>
    </row>
    <row r="53" spans="1:78" x14ac:dyDescent="0.25">
      <c r="A53" s="277"/>
      <c r="F53" s="290"/>
      <c r="G53" s="304"/>
      <c r="H53" s="304"/>
      <c r="I53" s="304"/>
      <c r="J53" s="304"/>
      <c r="K53" s="304"/>
      <c r="L53" s="304"/>
      <c r="M53" s="303"/>
      <c r="N53" s="303"/>
      <c r="O53" s="303"/>
      <c r="P53" s="303"/>
      <c r="Q53" s="370" t="s">
        <v>141</v>
      </c>
      <c r="R53" s="310">
        <v>14250</v>
      </c>
      <c r="S53" s="475">
        <f t="shared" si="28"/>
        <v>3362</v>
      </c>
      <c r="AA53"/>
      <c r="AB53"/>
      <c r="AD53" s="287"/>
      <c r="AE53" s="287"/>
      <c r="AG53"/>
      <c r="AH53"/>
      <c r="AI53"/>
      <c r="AO53" s="287"/>
      <c r="AQ53" s="287"/>
      <c r="AS53" s="287"/>
      <c r="AU53"/>
      <c r="AV53"/>
      <c r="AW53"/>
      <c r="AZ53" s="287"/>
      <c r="BB53" s="287"/>
      <c r="BD53" s="287"/>
      <c r="BE53"/>
      <c r="BF53"/>
      <c r="BG53"/>
      <c r="BI53" s="281"/>
      <c r="BJ53" s="281"/>
      <c r="BK53" s="281"/>
    </row>
    <row r="54" spans="1:78" x14ac:dyDescent="0.25">
      <c r="A54" s="277"/>
      <c r="F54" s="290"/>
      <c r="G54" s="304"/>
      <c r="H54" s="304"/>
      <c r="I54" s="304"/>
      <c r="J54" s="304"/>
      <c r="K54" s="304"/>
      <c r="L54" s="304"/>
      <c r="M54" s="303"/>
      <c r="N54" s="303"/>
      <c r="O54" s="303"/>
      <c r="P54" s="303"/>
      <c r="Q54" s="370" t="s">
        <v>157</v>
      </c>
      <c r="R54" s="310">
        <v>17402</v>
      </c>
      <c r="S54" s="475">
        <f t="shared" si="28"/>
        <v>3152</v>
      </c>
      <c r="AA54"/>
      <c r="AB54"/>
      <c r="AD54" s="287"/>
      <c r="AE54" s="287"/>
      <c r="AG54"/>
      <c r="AH54"/>
      <c r="AI54"/>
      <c r="AO54" s="287"/>
      <c r="AQ54" s="287"/>
      <c r="AS54" s="287"/>
      <c r="AU54"/>
      <c r="AV54"/>
      <c r="AW54"/>
      <c r="AZ54" s="287"/>
      <c r="BB54" s="287"/>
      <c r="BD54" s="287"/>
      <c r="BE54"/>
      <c r="BF54"/>
      <c r="BG54"/>
      <c r="BI54" s="281"/>
      <c r="BJ54" s="281"/>
      <c r="BK54" s="281"/>
    </row>
    <row r="55" spans="1:78" x14ac:dyDescent="0.25">
      <c r="A55" s="277"/>
      <c r="F55" s="290"/>
      <c r="G55" s="304"/>
      <c r="H55" s="304"/>
      <c r="I55" s="304"/>
      <c r="J55" s="304"/>
      <c r="K55" s="304"/>
      <c r="L55" s="304"/>
      <c r="M55" s="303"/>
      <c r="N55" s="303"/>
      <c r="O55" s="303"/>
      <c r="P55" s="303"/>
      <c r="Q55" s="370" t="s">
        <v>156</v>
      </c>
      <c r="R55" s="310">
        <v>21008</v>
      </c>
      <c r="S55" s="475">
        <f t="shared" si="28"/>
        <v>3606</v>
      </c>
      <c r="AA55"/>
      <c r="AB55"/>
      <c r="AD55" s="287"/>
      <c r="AE55" s="287"/>
      <c r="AG55"/>
      <c r="AH55"/>
      <c r="AI55"/>
      <c r="AO55" s="287"/>
      <c r="AQ55" s="287"/>
      <c r="AS55" s="287"/>
      <c r="AU55"/>
      <c r="AV55"/>
      <c r="AW55"/>
      <c r="AZ55" s="287"/>
      <c r="BB55" s="287"/>
      <c r="BD55" s="287"/>
      <c r="BE55"/>
      <c r="BF55"/>
      <c r="BG55"/>
      <c r="BI55" s="281"/>
      <c r="BJ55" s="281"/>
      <c r="BK55" s="281"/>
    </row>
    <row r="56" spans="1:78" x14ac:dyDescent="0.25">
      <c r="A56" s="277"/>
      <c r="F56" s="290"/>
      <c r="G56" s="304"/>
      <c r="H56" s="304"/>
      <c r="I56" s="304"/>
      <c r="J56" s="304"/>
      <c r="K56" s="304"/>
      <c r="L56" s="304"/>
      <c r="M56" s="303"/>
      <c r="N56" s="303"/>
      <c r="O56" s="303"/>
      <c r="P56" s="303"/>
      <c r="Q56" s="370" t="s">
        <v>142</v>
      </c>
      <c r="R56" s="310">
        <v>21008</v>
      </c>
      <c r="S56" s="475">
        <f>R56-R54</f>
        <v>3606</v>
      </c>
      <c r="AA56"/>
      <c r="AB56"/>
      <c r="AD56" s="287"/>
      <c r="AE56" s="287"/>
      <c r="AG56"/>
      <c r="AH56"/>
      <c r="AI56"/>
      <c r="AO56" s="287"/>
      <c r="AQ56" s="287"/>
      <c r="AS56" s="287"/>
      <c r="AU56"/>
      <c r="AV56"/>
      <c r="AW56"/>
      <c r="AZ56" s="287"/>
      <c r="BB56" s="287"/>
      <c r="BD56" s="287"/>
      <c r="BE56"/>
      <c r="BF56"/>
      <c r="BG56"/>
      <c r="BI56" s="281"/>
      <c r="BJ56" s="281"/>
      <c r="BK56" s="281"/>
    </row>
    <row r="57" spans="1:78" x14ac:dyDescent="0.25">
      <c r="N57"/>
      <c r="O57"/>
      <c r="P57"/>
      <c r="Q57" s="287"/>
      <c r="R57" s="287"/>
      <c r="S57" s="287"/>
      <c r="AA57"/>
      <c r="AB57"/>
      <c r="AD57" s="287"/>
      <c r="AE57" s="287"/>
      <c r="AG57"/>
      <c r="AH57"/>
      <c r="AI57"/>
      <c r="AJ57"/>
      <c r="AK57"/>
      <c r="AL57"/>
      <c r="AO57" s="287"/>
      <c r="AQ57" s="287"/>
      <c r="AR57" s="287"/>
      <c r="AS57" s="287"/>
      <c r="AT57" s="287"/>
      <c r="AU57"/>
      <c r="AW57"/>
      <c r="AX57"/>
      <c r="AY57"/>
      <c r="BB57" s="287"/>
      <c r="BC57" s="287"/>
      <c r="BD57" s="287"/>
      <c r="BE57" s="287"/>
      <c r="BF57"/>
      <c r="BG57" s="287"/>
      <c r="BH57"/>
      <c r="BK57" s="281"/>
      <c r="BL57" s="281"/>
      <c r="BM57" s="281"/>
      <c r="BN57" s="281"/>
    </row>
    <row r="58" spans="1:78" x14ac:dyDescent="0.25">
      <c r="A58" s="324"/>
      <c r="B58" s="324"/>
      <c r="C58" s="324"/>
      <c r="D58" s="298"/>
      <c r="E58" s="298"/>
      <c r="F58" s="298"/>
      <c r="N58"/>
      <c r="O58"/>
      <c r="P58" s="366"/>
      <c r="Q58" s="367" t="s">
        <v>106</v>
      </c>
      <c r="R58" s="368"/>
      <c r="S58" s="323"/>
      <c r="T58" s="323"/>
      <c r="U58" s="298"/>
      <c r="V58" s="298"/>
      <c r="W58" s="298"/>
      <c r="AA58"/>
      <c r="AB58"/>
      <c r="AD58" s="290"/>
      <c r="AE58" s="298"/>
      <c r="AF58" s="298"/>
      <c r="AG58" s="298"/>
      <c r="AH58" s="298"/>
      <c r="AI58" s="298"/>
      <c r="AJ58" s="384"/>
      <c r="AK58" s="385" t="s">
        <v>107</v>
      </c>
      <c r="AL58" s="386"/>
      <c r="AO58" s="409"/>
      <c r="AP58" s="410" t="s">
        <v>13</v>
      </c>
      <c r="AQ58" s="411"/>
      <c r="AR58" s="287"/>
      <c r="AS58" s="287"/>
      <c r="AT58" s="287"/>
      <c r="AU58"/>
      <c r="AW58"/>
      <c r="AX58"/>
      <c r="AY58"/>
      <c r="BB58" s="287"/>
      <c r="BC58" s="287"/>
      <c r="BD58" s="287"/>
      <c r="BE58" s="287"/>
      <c r="BF58"/>
      <c r="BG58" s="287"/>
      <c r="BH58"/>
      <c r="BK58" s="281"/>
      <c r="BL58" s="281"/>
      <c r="BM58" s="281"/>
      <c r="BN58" s="281"/>
    </row>
    <row r="59" spans="1:78" x14ac:dyDescent="0.25">
      <c r="A59" s="288"/>
      <c r="B59" s="288"/>
      <c r="C59" s="288"/>
      <c r="D59" s="329"/>
      <c r="E59" s="326"/>
      <c r="F59" s="327"/>
      <c r="G59" s="327"/>
      <c r="H59" s="327"/>
      <c r="I59" s="327"/>
      <c r="J59" s="327"/>
      <c r="K59" s="327"/>
      <c r="L59" s="327"/>
      <c r="M59" s="327"/>
      <c r="N59" s="327"/>
      <c r="O59" s="327"/>
      <c r="P59" s="327"/>
      <c r="Q59" s="287"/>
      <c r="R59" s="288"/>
      <c r="S59" s="288"/>
      <c r="T59" s="288"/>
      <c r="U59" s="306"/>
      <c r="V59" s="306"/>
      <c r="W59" s="327"/>
      <c r="X59" s="327"/>
      <c r="Y59" s="327"/>
      <c r="Z59" s="327"/>
      <c r="AA59" s="327"/>
      <c r="AB59" s="327"/>
      <c r="AC59" s="327"/>
      <c r="AD59" s="307"/>
      <c r="AE59" s="308"/>
      <c r="AF59" s="327"/>
      <c r="AG59" s="327"/>
      <c r="AH59" s="327"/>
      <c r="AI59" s="327"/>
      <c r="AJ59" s="278"/>
      <c r="AK59" s="298"/>
      <c r="AL59" s="298"/>
      <c r="AM59" s="298"/>
      <c r="AN59" s="298"/>
      <c r="AO59" s="287"/>
      <c r="AQ59" s="287"/>
      <c r="AR59" s="287"/>
      <c r="AS59" s="287"/>
      <c r="AT59" s="287"/>
      <c r="AU59"/>
      <c r="AW59"/>
      <c r="AX59"/>
      <c r="AY59"/>
      <c r="BB59" s="287"/>
      <c r="BC59" s="287"/>
      <c r="BD59" s="287"/>
      <c r="BE59" s="287"/>
      <c r="BF59"/>
      <c r="BG59" s="287"/>
      <c r="BH59"/>
      <c r="BK59" s="281"/>
      <c r="BL59" s="281"/>
      <c r="BM59" s="281"/>
      <c r="BN59" s="281"/>
    </row>
    <row r="60" spans="1:78" x14ac:dyDescent="0.25">
      <c r="A60" s="286"/>
      <c r="B60" s="286"/>
      <c r="C60" s="286"/>
      <c r="D60" s="294"/>
      <c r="E60" s="294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87"/>
      <c r="R60" s="286"/>
      <c r="S60" s="286"/>
      <c r="T60" s="286"/>
      <c r="U60" s="295"/>
      <c r="V60" s="295"/>
      <c r="W60" s="279"/>
      <c r="X60" s="279"/>
      <c r="Y60" s="279"/>
      <c r="Z60" s="279"/>
      <c r="AA60" s="279"/>
      <c r="AB60" s="279"/>
      <c r="AC60" s="279"/>
      <c r="AD60" s="296"/>
      <c r="AE60" s="297"/>
      <c r="AF60" s="279"/>
      <c r="AG60" s="279"/>
      <c r="AH60" s="279"/>
      <c r="AI60" s="279"/>
      <c r="AJ60" s="277"/>
      <c r="AK60" s="298"/>
      <c r="AL60" s="298"/>
      <c r="AM60" s="298"/>
      <c r="AN60" s="298"/>
      <c r="AO60" s="287"/>
      <c r="AQ60" s="287"/>
      <c r="AR60" s="287"/>
      <c r="AS60" s="287"/>
      <c r="AT60" s="287"/>
      <c r="AU60"/>
      <c r="AW60"/>
      <c r="AX60"/>
      <c r="AY60"/>
      <c r="BB60" s="287"/>
      <c r="BC60" s="287"/>
      <c r="BD60" s="287"/>
      <c r="BE60" s="287"/>
      <c r="BF60"/>
      <c r="BG60" s="287"/>
      <c r="BH60"/>
      <c r="BK60" s="281"/>
      <c r="BL60" s="281"/>
      <c r="BM60" s="281"/>
      <c r="BN60" s="281"/>
    </row>
    <row r="61" spans="1:78" x14ac:dyDescent="0.25">
      <c r="A61" s="342" t="s">
        <v>159</v>
      </c>
      <c r="B61" s="343" t="s">
        <v>94</v>
      </c>
      <c r="C61" s="343" t="s">
        <v>95</v>
      </c>
      <c r="D61" s="503" t="s">
        <v>102</v>
      </c>
      <c r="E61" s="504" t="s">
        <v>94</v>
      </c>
      <c r="F61" s="505" t="s">
        <v>95</v>
      </c>
      <c r="G61" s="510" t="s">
        <v>132</v>
      </c>
      <c r="H61" s="511" t="s">
        <v>94</v>
      </c>
      <c r="I61" s="512" t="s">
        <v>95</v>
      </c>
      <c r="J61" s="510" t="s">
        <v>133</v>
      </c>
      <c r="K61" s="511" t="s">
        <v>94</v>
      </c>
      <c r="L61" s="512" t="s">
        <v>95</v>
      </c>
      <c r="M61" s="510" t="s">
        <v>140</v>
      </c>
      <c r="N61" s="511" t="s">
        <v>94</v>
      </c>
      <c r="O61" s="512" t="s">
        <v>95</v>
      </c>
      <c r="P61" s="344" t="s">
        <v>144</v>
      </c>
      <c r="Q61" s="345" t="s">
        <v>94</v>
      </c>
      <c r="R61" s="362" t="s">
        <v>95</v>
      </c>
      <c r="S61" s="371"/>
      <c r="T61" s="287"/>
      <c r="U61" s="372" t="s">
        <v>89</v>
      </c>
      <c r="V61" s="373" t="s">
        <v>94</v>
      </c>
      <c r="W61" s="374" t="s">
        <v>95</v>
      </c>
      <c r="X61" s="506" t="s">
        <v>102</v>
      </c>
      <c r="Y61" s="507" t="s">
        <v>94</v>
      </c>
      <c r="Z61" s="508" t="s">
        <v>95</v>
      </c>
      <c r="AA61" s="479" t="s">
        <v>132</v>
      </c>
      <c r="AB61" s="480" t="s">
        <v>94</v>
      </c>
      <c r="AC61" s="481" t="s">
        <v>95</v>
      </c>
      <c r="AD61" s="479" t="s">
        <v>133</v>
      </c>
      <c r="AE61" s="480" t="s">
        <v>94</v>
      </c>
      <c r="AF61" s="481" t="s">
        <v>95</v>
      </c>
      <c r="AG61" s="479" t="s">
        <v>140</v>
      </c>
      <c r="AH61" s="480" t="s">
        <v>94</v>
      </c>
      <c r="AI61" s="481" t="s">
        <v>95</v>
      </c>
      <c r="AJ61" s="380" t="s">
        <v>140</v>
      </c>
      <c r="AK61" s="381" t="s">
        <v>94</v>
      </c>
      <c r="AL61" s="382" t="s">
        <v>95</v>
      </c>
      <c r="AM61" s="283"/>
      <c r="AN61" s="372" t="s">
        <v>89</v>
      </c>
      <c r="AO61" s="506" t="s">
        <v>102</v>
      </c>
      <c r="AP61" s="507" t="s">
        <v>94</v>
      </c>
      <c r="AQ61" s="509" t="s">
        <v>95</v>
      </c>
      <c r="AR61" s="513" t="s">
        <v>132</v>
      </c>
      <c r="AS61" s="480" t="s">
        <v>94</v>
      </c>
      <c r="AT61" s="514" t="s">
        <v>95</v>
      </c>
      <c r="AU61" s="513" t="s">
        <v>133</v>
      </c>
      <c r="AV61" s="480" t="s">
        <v>94</v>
      </c>
      <c r="AW61" s="514" t="s">
        <v>95</v>
      </c>
      <c r="AX61" s="513" t="s">
        <v>140</v>
      </c>
      <c r="AY61" s="480" t="s">
        <v>94</v>
      </c>
      <c r="AZ61" s="514" t="s">
        <v>95</v>
      </c>
      <c r="BA61" s="412" t="s">
        <v>140</v>
      </c>
      <c r="BB61" s="413" t="s">
        <v>94</v>
      </c>
      <c r="BC61" s="414" t="s">
        <v>95</v>
      </c>
      <c r="BD61" s="287"/>
      <c r="BE61" s="287"/>
      <c r="BF61" s="287"/>
      <c r="BG61"/>
      <c r="BH61" s="287"/>
      <c r="BM61" s="287"/>
      <c r="BN61" s="287"/>
      <c r="BO61" s="287"/>
      <c r="BP61" s="287"/>
      <c r="BQ61" s="287"/>
      <c r="BS61" s="287"/>
      <c r="BW61" s="281"/>
      <c r="BX61" s="281"/>
      <c r="BY61" s="281"/>
      <c r="BZ61" s="281"/>
    </row>
    <row r="62" spans="1:78" x14ac:dyDescent="0.25">
      <c r="A62" s="330" t="s">
        <v>108</v>
      </c>
      <c r="B62" s="341">
        <f>A64-A62</f>
        <v>37</v>
      </c>
      <c r="C62" s="331">
        <f>IF(A64&lt;&gt;0,A64-A62,"")</f>
        <v>37</v>
      </c>
      <c r="D62" s="490">
        <f>A75</f>
        <v>7950</v>
      </c>
      <c r="E62" s="483">
        <f>IF(D64&lt;&gt;0,D64-D62,0)</f>
        <v>41</v>
      </c>
      <c r="F62" s="484">
        <f>IF(D64&lt;&gt;0,D64-D62,0)</f>
        <v>41</v>
      </c>
      <c r="G62" s="490">
        <f>D75</f>
        <v>8923</v>
      </c>
      <c r="H62" s="483">
        <f>IF(G64&lt;&gt;0,G64-G62,0)</f>
        <v>43</v>
      </c>
      <c r="I62" s="484">
        <f>IF(G64&lt;&gt;0,G64-G62,0)</f>
        <v>43</v>
      </c>
      <c r="J62" s="490">
        <f>G75</f>
        <v>10124</v>
      </c>
      <c r="K62" s="483">
        <f>IF(J64&lt;&gt;0,J64-J62,0)</f>
        <v>57</v>
      </c>
      <c r="L62" s="484">
        <f>IF(J64&lt;&gt;0,J64-J62,0)</f>
        <v>57</v>
      </c>
      <c r="M62" s="490">
        <f>J75</f>
        <v>11072</v>
      </c>
      <c r="N62" s="483">
        <f>IF(M64&lt;&gt;0,M64-M62,0)</f>
        <v>75</v>
      </c>
      <c r="O62" s="484">
        <f>IF(M64&lt;&gt;0,M64-M62,0)</f>
        <v>75</v>
      </c>
      <c r="P62" s="347">
        <f>M75</f>
        <v>12176</v>
      </c>
      <c r="Q62" s="348">
        <f>IF(P64&lt;&gt;0,P64-P62,0)</f>
        <v>76</v>
      </c>
      <c r="R62" s="349">
        <f>IF(P64&lt;&gt;0,P64-P62,0)</f>
        <v>76</v>
      </c>
      <c r="S62" s="473">
        <v>41091</v>
      </c>
      <c r="T62" s="287"/>
      <c r="U62" s="375">
        <v>16610</v>
      </c>
      <c r="V62" s="341">
        <f>U64-U62</f>
        <v>30</v>
      </c>
      <c r="W62" s="338">
        <f>IF(U64&lt;&gt;0,U64-U62,"")</f>
        <v>30</v>
      </c>
      <c r="X62" s="494">
        <f>U75</f>
        <v>20495</v>
      </c>
      <c r="Y62" s="483">
        <f>IF(X64&lt;&gt;0,X64-X62,0)</f>
        <v>27</v>
      </c>
      <c r="Z62" s="484">
        <f>IF(X64&lt;&gt;0,X64-X62,0)</f>
        <v>27</v>
      </c>
      <c r="AA62" s="494">
        <f>X75</f>
        <v>24357</v>
      </c>
      <c r="AB62" s="483">
        <f>IF(AA64&lt;&gt;0,AA64-AA62,0)</f>
        <v>27</v>
      </c>
      <c r="AC62" s="484">
        <f>IF(AA64&lt;&gt;0,AA64-AA62,0)</f>
        <v>27</v>
      </c>
      <c r="AD62" s="494">
        <f>AA75</f>
        <v>28804</v>
      </c>
      <c r="AE62" s="483">
        <f>IF(AD64&lt;&gt;0,AD64-AD62,0)</f>
        <v>38</v>
      </c>
      <c r="AF62" s="484">
        <f>IF(AD64&lt;&gt;0,AD64-AD62,0)</f>
        <v>38</v>
      </c>
      <c r="AG62" s="494">
        <f>AD75</f>
        <v>31939</v>
      </c>
      <c r="AH62" s="483">
        <f>IF(AG64&lt;&gt;0,AG64-AG62,0)</f>
        <v>72</v>
      </c>
      <c r="AI62" s="484">
        <f>IF(AG64&lt;&gt;0,AG64-AG62,0)</f>
        <v>72</v>
      </c>
      <c r="AJ62" s="379">
        <f>AG75</f>
        <v>35697</v>
      </c>
      <c r="AK62" s="376">
        <f>IF(AJ64&lt;&gt;0,AJ64-AJ62,0)</f>
        <v>79</v>
      </c>
      <c r="AL62" s="359">
        <f>IF(AJ64&lt;&gt;0,AJ64-AJ62,0)</f>
        <v>79</v>
      </c>
      <c r="AM62" s="473">
        <v>41091</v>
      </c>
      <c r="AN62" s="405"/>
      <c r="AO62" s="496">
        <v>42719</v>
      </c>
      <c r="AP62" s="483">
        <f>IF(AO64&lt;&gt;0,AO64-AO62,0)</f>
        <v>4</v>
      </c>
      <c r="AQ62" s="486">
        <f>IF(AO64&lt;&gt;0,AO64-AO62,"")</f>
        <v>4</v>
      </c>
      <c r="AR62" s="496">
        <f>AO75</f>
        <v>43407</v>
      </c>
      <c r="AS62" s="483">
        <f>IF(AR64&lt;&gt;0,AR64-AR62,0)</f>
        <v>3</v>
      </c>
      <c r="AT62" s="486">
        <f>IF(AR64&lt;&gt;0,AR64-AR62,"")</f>
        <v>3</v>
      </c>
      <c r="AU62" s="496">
        <f>AR75</f>
        <v>44326</v>
      </c>
      <c r="AV62" s="483">
        <f>IF(AU64&lt;&gt;0,AU64-AU62,0)</f>
        <v>1</v>
      </c>
      <c r="AW62" s="486">
        <f>IF(AU64&lt;&gt;0,AU64-AU62,"")</f>
        <v>1</v>
      </c>
      <c r="AX62" s="496">
        <f>AU75</f>
        <v>44530</v>
      </c>
      <c r="AY62" s="483">
        <f>IF(AX64&lt;&gt;0,AX64-AX62,0)</f>
        <v>2</v>
      </c>
      <c r="AZ62" s="486">
        <f>IF(AX64&lt;&gt;0,AX64-AX62,"")</f>
        <v>2</v>
      </c>
      <c r="BA62" s="415">
        <f>AX75</f>
        <v>45216</v>
      </c>
      <c r="BB62" s="416">
        <f>IF(BA64&lt;&gt;0,BA64-BA62,0)</f>
        <v>2</v>
      </c>
      <c r="BC62" s="417">
        <f>IF(BA64&lt;&gt;0,BA64-BA62,"")</f>
        <v>2</v>
      </c>
      <c r="BD62" s="473">
        <v>41091</v>
      </c>
      <c r="BE62" s="287"/>
      <c r="BF62" s="287"/>
      <c r="BG62"/>
      <c r="BH62" s="287"/>
      <c r="BM62" s="287"/>
      <c r="BN62" s="287"/>
      <c r="BO62" s="287"/>
      <c r="BP62" s="287"/>
      <c r="BQ62" s="287"/>
      <c r="BS62" s="287"/>
      <c r="BW62" s="281"/>
      <c r="BX62" s="281"/>
      <c r="BY62" s="281"/>
      <c r="BZ62" s="281"/>
    </row>
    <row r="63" spans="1:78" x14ac:dyDescent="0.25">
      <c r="A63" s="332"/>
      <c r="B63" s="337"/>
      <c r="C63" s="333"/>
      <c r="D63" s="491">
        <v>7964</v>
      </c>
      <c r="E63" s="299"/>
      <c r="F63" s="486"/>
      <c r="G63" s="491">
        <v>8923</v>
      </c>
      <c r="H63" s="299"/>
      <c r="I63" s="486"/>
      <c r="J63" s="491">
        <v>10163</v>
      </c>
      <c r="K63" s="299"/>
      <c r="L63" s="486"/>
      <c r="M63" s="491">
        <v>11072</v>
      </c>
      <c r="N63" s="299"/>
      <c r="O63" s="486"/>
      <c r="P63" s="350"/>
      <c r="Q63" s="346"/>
      <c r="R63" s="351"/>
      <c r="T63" s="287"/>
      <c r="U63" s="332"/>
      <c r="V63" s="337"/>
      <c r="W63" s="339"/>
      <c r="X63" s="495">
        <v>20499</v>
      </c>
      <c r="Y63" s="299"/>
      <c r="Z63" s="486"/>
      <c r="AA63" s="495">
        <v>24357</v>
      </c>
      <c r="AB63" s="299"/>
      <c r="AC63" s="486"/>
      <c r="AD63" s="495">
        <v>28822</v>
      </c>
      <c r="AE63" s="299"/>
      <c r="AF63" s="486"/>
      <c r="AG63" s="495">
        <v>31939</v>
      </c>
      <c r="AH63" s="299"/>
      <c r="AI63" s="486"/>
      <c r="AJ63" s="383"/>
      <c r="AK63" s="361"/>
      <c r="AL63" s="358"/>
      <c r="AM63"/>
      <c r="AN63" s="406"/>
      <c r="AO63" s="485">
        <v>42720</v>
      </c>
      <c r="AP63" s="299"/>
      <c r="AQ63" s="486"/>
      <c r="AR63" s="485">
        <v>43407</v>
      </c>
      <c r="AS63" s="299"/>
      <c r="AT63" s="486"/>
      <c r="AU63" s="485">
        <v>44326</v>
      </c>
      <c r="AV63" s="299"/>
      <c r="AW63" s="486"/>
      <c r="AX63" s="485">
        <v>44530</v>
      </c>
      <c r="AY63" s="299"/>
      <c r="AZ63" s="486"/>
      <c r="BA63" s="418"/>
      <c r="BB63" s="419"/>
      <c r="BC63" s="417"/>
      <c r="BE63" s="287"/>
      <c r="BF63" s="287"/>
      <c r="BG63"/>
      <c r="BH63" s="287"/>
      <c r="BM63" s="287"/>
      <c r="BN63" s="287"/>
      <c r="BO63" s="287"/>
      <c r="BP63" s="287"/>
      <c r="BQ63" s="287"/>
      <c r="BS63" s="287"/>
      <c r="BW63" s="281"/>
      <c r="BX63" s="281"/>
      <c r="BY63" s="281"/>
      <c r="BZ63" s="281"/>
    </row>
    <row r="64" spans="1:78" x14ac:dyDescent="0.25">
      <c r="A64" s="332">
        <v>6745</v>
      </c>
      <c r="B64" s="337">
        <f>A65-A62</f>
        <v>107</v>
      </c>
      <c r="C64" s="333">
        <f t="shared" ref="C64:C74" si="29">IF(A65&lt;&gt;0,A65-A64,"")</f>
        <v>70</v>
      </c>
      <c r="D64" s="492">
        <v>7991</v>
      </c>
      <c r="E64" s="299">
        <f>IF(D65&lt;&gt;0,D65-D62,0)</f>
        <v>111</v>
      </c>
      <c r="F64" s="486">
        <f>IF(D65&lt;&gt;0,D65-D64,0)</f>
        <v>70</v>
      </c>
      <c r="G64" s="492">
        <v>8966</v>
      </c>
      <c r="H64" s="299">
        <f>IF(G65&lt;&gt;0,G65-G62,0)</f>
        <v>130</v>
      </c>
      <c r="I64" s="486">
        <f>IF(G65&lt;&gt;0,G65-G64,0)</f>
        <v>87</v>
      </c>
      <c r="J64" s="492">
        <v>10181</v>
      </c>
      <c r="K64" s="299">
        <f>IF(J65&lt;&gt;0,J65-J62,0)</f>
        <v>130</v>
      </c>
      <c r="L64" s="486">
        <f>IF(J65&lt;&gt;0,J65-J64,0)</f>
        <v>73</v>
      </c>
      <c r="M64" s="492">
        <v>11147</v>
      </c>
      <c r="N64" s="299">
        <f>IF(M65&lt;&gt;0,M65-M62,0)</f>
        <v>156</v>
      </c>
      <c r="O64" s="486">
        <f>IF(M65&lt;&gt;0,M65-M64,0)</f>
        <v>81</v>
      </c>
      <c r="P64" s="352">
        <v>12252</v>
      </c>
      <c r="Q64" s="346">
        <f>IF(P65&lt;&gt;0,P65-P62,0)</f>
        <v>159</v>
      </c>
      <c r="R64" s="351">
        <f>IF(P65&lt;&gt;0,P65-P64,0)</f>
        <v>83</v>
      </c>
      <c r="S64" s="473">
        <v>41122</v>
      </c>
      <c r="T64" s="287"/>
      <c r="U64" s="332">
        <v>16640</v>
      </c>
      <c r="V64" s="337">
        <f>U65-U62</f>
        <v>66</v>
      </c>
      <c r="W64" s="339">
        <f t="shared" ref="W64:W74" si="30">IF(U65&lt;&gt;0,U65-U64,"")</f>
        <v>36</v>
      </c>
      <c r="X64" s="487">
        <v>20522</v>
      </c>
      <c r="Y64" s="299">
        <f>IF(X65&lt;&gt;0,X65-X62,0)</f>
        <v>65</v>
      </c>
      <c r="Z64" s="486">
        <f>IF(X65&lt;&gt;0,X65-X64,0)</f>
        <v>38</v>
      </c>
      <c r="AA64" s="487">
        <v>24384</v>
      </c>
      <c r="AB64" s="299">
        <f>IF(AA65&lt;&gt;0,AA65-AA62,0)</f>
        <v>83</v>
      </c>
      <c r="AC64" s="486">
        <f>IF(AA65&lt;&gt;0,AA65-AA64,0)</f>
        <v>56</v>
      </c>
      <c r="AD64" s="487">
        <v>28842</v>
      </c>
      <c r="AE64" s="299">
        <f>IF(AD65&lt;&gt;0,AD65-AD62,0)</f>
        <v>101</v>
      </c>
      <c r="AF64" s="486">
        <f>IF(AD65&lt;&gt;0,AD65-AD64,0)</f>
        <v>63</v>
      </c>
      <c r="AG64" s="487">
        <v>32011</v>
      </c>
      <c r="AH64" s="299">
        <f>IF(AG65&lt;&gt;0,AG65-AG62,0)</f>
        <v>145</v>
      </c>
      <c r="AI64" s="486">
        <f>IF(AG65&lt;&gt;0,AG65-AG64,0)</f>
        <v>73</v>
      </c>
      <c r="AJ64" s="357">
        <v>35776</v>
      </c>
      <c r="AK64" s="361">
        <f>IF(AJ65&lt;&gt;0,AJ65-AJ62,0)</f>
        <v>153</v>
      </c>
      <c r="AL64" s="358">
        <f>IF(AJ65&lt;&gt;0,AJ65-AJ64,0)</f>
        <v>74</v>
      </c>
      <c r="AM64" s="473">
        <v>41122</v>
      </c>
      <c r="AN64" s="407"/>
      <c r="AO64" s="487">
        <v>42723</v>
      </c>
      <c r="AP64" s="299">
        <f>IF(AO65&lt;&gt;0,AO65-AO62,0)</f>
        <v>5</v>
      </c>
      <c r="AQ64" s="486">
        <f>IF(AO65&lt;&gt;0,AO65-AO64,"")</f>
        <v>1</v>
      </c>
      <c r="AR64" s="487">
        <v>43410</v>
      </c>
      <c r="AS64" s="299">
        <f>IF(AR65&lt;&gt;0,AR65-AR62,0)</f>
        <v>7</v>
      </c>
      <c r="AT64" s="486">
        <f>IF(AR65&lt;&gt;0,AR65-AR64,"")</f>
        <v>4</v>
      </c>
      <c r="AU64" s="487">
        <v>44327</v>
      </c>
      <c r="AV64" s="299">
        <f>IF(AU65&lt;&gt;0,AU65-AU62,0)</f>
        <v>5</v>
      </c>
      <c r="AW64" s="486">
        <f>IF(AU65&lt;&gt;0,AU65-AU64,"")</f>
        <v>4</v>
      </c>
      <c r="AX64" s="487">
        <v>44532</v>
      </c>
      <c r="AY64" s="299">
        <f>IF(AX65&lt;&gt;0,AX65-AX62,0)</f>
        <v>6</v>
      </c>
      <c r="AZ64" s="486">
        <f>IF(AX65&lt;&gt;0,AX65-AX64,"")</f>
        <v>4</v>
      </c>
      <c r="BA64" s="420">
        <v>45218</v>
      </c>
      <c r="BB64" s="419">
        <f>IF(BA65&lt;&gt;0,BA65-BA62,0)</f>
        <v>4</v>
      </c>
      <c r="BC64" s="417">
        <f>IF(BA65&lt;&gt;0,BA65-BA64,"")</f>
        <v>2</v>
      </c>
      <c r="BD64" s="473">
        <v>41122</v>
      </c>
      <c r="BE64" s="287"/>
      <c r="BF64" s="287"/>
      <c r="BG64"/>
      <c r="BH64" s="287"/>
      <c r="BM64" s="287"/>
      <c r="BN64" s="287"/>
      <c r="BO64" s="287"/>
      <c r="BP64" s="287"/>
      <c r="BQ64" s="287"/>
      <c r="BS64" s="287"/>
      <c r="BW64" s="281"/>
      <c r="BX64" s="281"/>
      <c r="BY64" s="281"/>
      <c r="BZ64" s="281"/>
    </row>
    <row r="65" spans="1:78" x14ac:dyDescent="0.25">
      <c r="A65" s="336">
        <v>6815</v>
      </c>
      <c r="B65" s="337">
        <f>A66-A62</f>
        <v>172</v>
      </c>
      <c r="C65" s="333">
        <f t="shared" si="29"/>
        <v>65</v>
      </c>
      <c r="D65" s="492">
        <v>8061</v>
      </c>
      <c r="E65" s="299">
        <f>IF(D66&lt;&gt;0,D66-D62,0)</f>
        <v>180</v>
      </c>
      <c r="F65" s="486">
        <f t="shared" ref="F65:F74" si="31">IF(D66&lt;&gt;0,D66-D65,0)</f>
        <v>69</v>
      </c>
      <c r="G65" s="492">
        <v>9053</v>
      </c>
      <c r="H65" s="299">
        <f>IF(G66&lt;&gt;0,G66-G62,0)</f>
        <v>209</v>
      </c>
      <c r="I65" s="486">
        <f t="shared" ref="I65:I74" si="32">IF(G66&lt;&gt;0,G66-G65,0)</f>
        <v>79</v>
      </c>
      <c r="J65" s="492">
        <v>10254</v>
      </c>
      <c r="K65" s="299">
        <f>IF(J66&lt;&gt;0,J66-J62,0)</f>
        <v>191</v>
      </c>
      <c r="L65" s="486">
        <f t="shared" ref="L65:L74" si="33">IF(J66&lt;&gt;0,J66-J65,0)</f>
        <v>61</v>
      </c>
      <c r="M65" s="492">
        <v>11228</v>
      </c>
      <c r="N65" s="299">
        <f>IF(M66&lt;&gt;0,M66-M62,0)</f>
        <v>238</v>
      </c>
      <c r="O65" s="486">
        <f t="shared" ref="O65:O74" si="34">IF(M66&lt;&gt;0,M66-M65,0)</f>
        <v>82</v>
      </c>
      <c r="P65" s="352">
        <v>12335</v>
      </c>
      <c r="Q65" s="346">
        <f>IF(P66&lt;&gt;0,P66-P62,0)</f>
        <v>242</v>
      </c>
      <c r="R65" s="351">
        <f t="shared" ref="R65:R74" si="35">IF(P66&lt;&gt;0,P66-P65,0)</f>
        <v>83</v>
      </c>
      <c r="S65" s="473">
        <v>41153</v>
      </c>
      <c r="T65" s="287"/>
      <c r="U65" s="336">
        <v>16676</v>
      </c>
      <c r="V65" s="337">
        <f>U66-U62</f>
        <v>126</v>
      </c>
      <c r="W65" s="339">
        <f t="shared" si="30"/>
        <v>60</v>
      </c>
      <c r="X65" s="487">
        <v>20560</v>
      </c>
      <c r="Y65" s="299">
        <f>IF(X66&lt;&gt;0,X66-X62,0)</f>
        <v>99</v>
      </c>
      <c r="Z65" s="486">
        <f t="shared" ref="Z65:Z74" si="36">IF(X66&lt;&gt;0,X66-X65,0)</f>
        <v>34</v>
      </c>
      <c r="AA65" s="487">
        <v>24440</v>
      </c>
      <c r="AB65" s="299">
        <f>IF(AA66&lt;&gt;0,AA66-AA62,0)</f>
        <v>199</v>
      </c>
      <c r="AC65" s="486">
        <f t="shared" ref="AC65:AC74" si="37">IF(AA66&lt;&gt;0,AA66-AA65,0)</f>
        <v>116</v>
      </c>
      <c r="AD65" s="487">
        <v>28905</v>
      </c>
      <c r="AE65" s="299">
        <f>IF(AD66&lt;&gt;0,AD66-AD62,0)</f>
        <v>147</v>
      </c>
      <c r="AF65" s="486">
        <f t="shared" ref="AF65:AF74" si="38">IF(AD66&lt;&gt;0,AD66-AD65,0)</f>
        <v>46</v>
      </c>
      <c r="AG65" s="487">
        <v>32084</v>
      </c>
      <c r="AH65" s="299">
        <f>IF(AG66&lt;&gt;0,AG66-AG62,0)</f>
        <v>224</v>
      </c>
      <c r="AI65" s="486">
        <f t="shared" ref="AI65:AI74" si="39">IF(AG66&lt;&gt;0,AG66-AG65,0)</f>
        <v>79</v>
      </c>
      <c r="AJ65" s="357">
        <v>35850</v>
      </c>
      <c r="AK65" s="361">
        <f>IF(AJ66&lt;&gt;0,AJ66-AJ62,0)</f>
        <v>234</v>
      </c>
      <c r="AL65" s="358">
        <f t="shared" ref="AL65:AL74" si="40">IF(AJ66&lt;&gt;0,AJ66-AJ65,0)</f>
        <v>81</v>
      </c>
      <c r="AM65" s="473">
        <v>41153</v>
      </c>
      <c r="AN65" s="407"/>
      <c r="AO65" s="487">
        <v>42724</v>
      </c>
      <c r="AP65" s="299">
        <f>IF(AO66&lt;&gt;0,AO66-AO62,0)</f>
        <v>7</v>
      </c>
      <c r="AQ65" s="486">
        <f t="shared" ref="AQ65:AQ74" si="41">IF(AO66&lt;&gt;0,AO66-AO65,"")</f>
        <v>2</v>
      </c>
      <c r="AR65" s="487">
        <v>43414</v>
      </c>
      <c r="AS65" s="299">
        <f>IF(AR66&lt;&gt;0,AR66-AR62,0)</f>
        <v>28</v>
      </c>
      <c r="AT65" s="486">
        <f t="shared" ref="AT65:AT74" si="42">IF(AR66&lt;&gt;0,AR66-AR65,"")</f>
        <v>21</v>
      </c>
      <c r="AU65" s="487">
        <v>44331</v>
      </c>
      <c r="AV65" s="299">
        <f>IF(AU66&lt;&gt;0,AU66-AU62,0)</f>
        <v>7</v>
      </c>
      <c r="AW65" s="486">
        <f t="shared" ref="AW65:AW74" si="43">IF(AU66&lt;&gt;0,AU66-AU65,"")</f>
        <v>2</v>
      </c>
      <c r="AX65" s="487">
        <v>44536</v>
      </c>
      <c r="AY65" s="299">
        <f>IF(AX66&lt;&gt;0,AX66-AX62,0)</f>
        <v>9</v>
      </c>
      <c r="AZ65" s="486">
        <f t="shared" ref="AZ65:AZ74" si="44">IF(AX66&lt;&gt;0,AX66-AX65,"")</f>
        <v>3</v>
      </c>
      <c r="BA65" s="420">
        <v>45220</v>
      </c>
      <c r="BB65" s="419">
        <f>IF(BA66&lt;&gt;0,BA66-BA62,0)</f>
        <v>6</v>
      </c>
      <c r="BC65" s="417">
        <f t="shared" ref="BC65:BC74" si="45">IF(BA66&lt;&gt;0,BA66-BA65,"")</f>
        <v>2</v>
      </c>
      <c r="BD65" s="473">
        <v>41153</v>
      </c>
      <c r="BE65" s="287"/>
      <c r="BF65" s="287"/>
      <c r="BG65"/>
      <c r="BH65" s="287"/>
      <c r="BM65" s="287"/>
      <c r="BN65" s="287"/>
      <c r="BO65" s="287"/>
      <c r="BP65" s="287"/>
      <c r="BQ65" s="287"/>
      <c r="BS65" s="287"/>
      <c r="BW65" s="281"/>
      <c r="BX65" s="281"/>
      <c r="BY65" s="281"/>
      <c r="BZ65" s="281"/>
    </row>
    <row r="66" spans="1:78" x14ac:dyDescent="0.25">
      <c r="A66" s="332">
        <v>6880</v>
      </c>
      <c r="B66" s="337">
        <f>A67-$A62</f>
        <v>237</v>
      </c>
      <c r="C66" s="333">
        <f t="shared" si="29"/>
        <v>65</v>
      </c>
      <c r="D66" s="492">
        <v>8130</v>
      </c>
      <c r="E66" s="299">
        <f>IF(D67&lt;&gt;0,D67-D62,0)</f>
        <v>248</v>
      </c>
      <c r="F66" s="486">
        <f t="shared" si="31"/>
        <v>68</v>
      </c>
      <c r="G66" s="492">
        <v>9132</v>
      </c>
      <c r="H66" s="299">
        <f>IF(G67&lt;&gt;0,G67-G62,0)</f>
        <v>288</v>
      </c>
      <c r="I66" s="486">
        <f t="shared" si="32"/>
        <v>79</v>
      </c>
      <c r="J66" s="492">
        <v>10315</v>
      </c>
      <c r="K66" s="299">
        <f>IF(J67&lt;&gt;0,J67-J62,0)</f>
        <v>260</v>
      </c>
      <c r="L66" s="486">
        <f t="shared" si="33"/>
        <v>69</v>
      </c>
      <c r="M66" s="492">
        <v>11310</v>
      </c>
      <c r="N66" s="299">
        <f>IF(M67&lt;&gt;0,M67-M62,0)</f>
        <v>326</v>
      </c>
      <c r="O66" s="486">
        <f t="shared" si="34"/>
        <v>88</v>
      </c>
      <c r="P66" s="352">
        <v>12418</v>
      </c>
      <c r="Q66" s="346">
        <f>IF(P67&lt;&gt;0,P67-P62,0)</f>
        <v>325</v>
      </c>
      <c r="R66" s="351">
        <f t="shared" si="35"/>
        <v>83</v>
      </c>
      <c r="S66" s="473">
        <v>41183</v>
      </c>
      <c r="T66" s="287"/>
      <c r="U66" s="332">
        <v>16736</v>
      </c>
      <c r="V66" s="337">
        <f>U67-U62</f>
        <v>260</v>
      </c>
      <c r="W66" s="339">
        <f>IF(U67&lt;&gt;0,U67-U66,"")</f>
        <v>134</v>
      </c>
      <c r="X66" s="487">
        <v>20594</v>
      </c>
      <c r="Y66" s="299">
        <f>IF(X67&lt;&gt;0,X67-X62,0)</f>
        <v>274</v>
      </c>
      <c r="Z66" s="486">
        <f t="shared" si="36"/>
        <v>175</v>
      </c>
      <c r="AA66" s="487">
        <v>24556</v>
      </c>
      <c r="AB66" s="299">
        <f>IF(AA67&lt;&gt;0,AA67-AA62,0)</f>
        <v>492</v>
      </c>
      <c r="AC66" s="486">
        <f t="shared" si="37"/>
        <v>293</v>
      </c>
      <c r="AD66" s="487">
        <v>28951</v>
      </c>
      <c r="AE66" s="299">
        <f>IF(AD67&lt;&gt;0,AD67-AD62,0)</f>
        <v>286</v>
      </c>
      <c r="AF66" s="486">
        <f t="shared" si="38"/>
        <v>139</v>
      </c>
      <c r="AG66" s="487">
        <v>32163</v>
      </c>
      <c r="AH66" s="299">
        <f>IF(AG67&lt;&gt;0,AG67-AG62,0)</f>
        <v>391</v>
      </c>
      <c r="AI66" s="486">
        <f t="shared" si="39"/>
        <v>167</v>
      </c>
      <c r="AJ66" s="357">
        <v>35931</v>
      </c>
      <c r="AK66" s="361">
        <f>IF(AJ67&lt;&gt;0,AJ67-AJ62,0)</f>
        <v>470</v>
      </c>
      <c r="AL66" s="358">
        <f t="shared" si="40"/>
        <v>236</v>
      </c>
      <c r="AM66" s="473">
        <v>41183</v>
      </c>
      <c r="AN66" s="407"/>
      <c r="AO66" s="487">
        <v>42726</v>
      </c>
      <c r="AP66" s="299">
        <f>IF(AO67&lt;&gt;0,AO67-AO62,0)</f>
        <v>8</v>
      </c>
      <c r="AQ66" s="486">
        <f t="shared" si="41"/>
        <v>1</v>
      </c>
      <c r="AR66" s="487">
        <v>43435</v>
      </c>
      <c r="AS66" s="299">
        <f>IF(AR67&lt;&gt;0,AR67-AR62,0)</f>
        <v>30</v>
      </c>
      <c r="AT66" s="486">
        <f t="shared" si="42"/>
        <v>2</v>
      </c>
      <c r="AU66" s="487">
        <v>44333</v>
      </c>
      <c r="AV66" s="299">
        <f>IF(AU67&lt;&gt;0,AU67-AU62,0)</f>
        <v>9</v>
      </c>
      <c r="AW66" s="486">
        <f t="shared" si="43"/>
        <v>2</v>
      </c>
      <c r="AX66" s="487">
        <v>44539</v>
      </c>
      <c r="AY66" s="299">
        <f>IF(AX67&lt;&gt;0,AX67-AX62,0)</f>
        <v>11</v>
      </c>
      <c r="AZ66" s="486">
        <f t="shared" si="44"/>
        <v>2</v>
      </c>
      <c r="BA66" s="420">
        <v>45222</v>
      </c>
      <c r="BB66" s="419">
        <f>IF(BA67&lt;&gt;0,BA67-BA62,0)</f>
        <v>7</v>
      </c>
      <c r="BC66" s="417">
        <f t="shared" si="45"/>
        <v>1</v>
      </c>
      <c r="BD66" s="473">
        <v>41183</v>
      </c>
      <c r="BE66" s="287"/>
      <c r="BF66" s="287"/>
      <c r="BG66"/>
      <c r="BH66" s="287"/>
      <c r="BM66" s="287"/>
      <c r="BN66" s="287"/>
      <c r="BO66" s="287"/>
      <c r="BP66" s="287"/>
      <c r="BQ66" s="287"/>
      <c r="BS66" s="287"/>
      <c r="BW66" s="281"/>
      <c r="BX66" s="281"/>
      <c r="BY66" s="281"/>
      <c r="BZ66" s="281"/>
    </row>
    <row r="67" spans="1:78" x14ac:dyDescent="0.25">
      <c r="A67" s="332">
        <v>6945</v>
      </c>
      <c r="B67" s="337">
        <f>A68-A62</f>
        <v>396</v>
      </c>
      <c r="C67" s="333">
        <f t="shared" si="29"/>
        <v>159</v>
      </c>
      <c r="D67" s="492">
        <v>8198</v>
      </c>
      <c r="E67" s="299">
        <f>IF(D68&lt;&gt;0,D68-D62,0)</f>
        <v>307</v>
      </c>
      <c r="F67" s="486">
        <f t="shared" si="31"/>
        <v>59</v>
      </c>
      <c r="G67" s="492">
        <v>9211</v>
      </c>
      <c r="H67" s="299">
        <f>IF(G68&lt;&gt;0,G68-G62,0)</f>
        <v>360</v>
      </c>
      <c r="I67" s="486">
        <f t="shared" si="32"/>
        <v>72</v>
      </c>
      <c r="J67" s="492">
        <v>10384</v>
      </c>
      <c r="K67" s="299">
        <f>IF(J68&lt;&gt;0,J68-J62,0)</f>
        <v>334</v>
      </c>
      <c r="L67" s="486">
        <f t="shared" si="33"/>
        <v>74</v>
      </c>
      <c r="M67" s="492">
        <v>11398</v>
      </c>
      <c r="N67" s="299">
        <f>IF(M68&lt;&gt;0,M68-M62,0)</f>
        <v>395</v>
      </c>
      <c r="O67" s="486">
        <f t="shared" si="34"/>
        <v>69</v>
      </c>
      <c r="P67" s="352">
        <v>12501</v>
      </c>
      <c r="Q67" s="346">
        <f>IF(P68&lt;&gt;0,P68-P62,0)</f>
        <v>404</v>
      </c>
      <c r="R67" s="351">
        <f t="shared" si="35"/>
        <v>79</v>
      </c>
      <c r="S67" s="473">
        <v>41214</v>
      </c>
      <c r="T67" s="287"/>
      <c r="U67" s="332">
        <v>16870</v>
      </c>
      <c r="V67" s="337">
        <f>U68-U62</f>
        <v>940</v>
      </c>
      <c r="W67" s="339">
        <f t="shared" si="30"/>
        <v>680</v>
      </c>
      <c r="X67" s="487">
        <v>20769</v>
      </c>
      <c r="Y67" s="299">
        <f>IF(X68&lt;&gt;0,X68-X62,0)</f>
        <v>679</v>
      </c>
      <c r="Z67" s="486">
        <f t="shared" si="36"/>
        <v>405</v>
      </c>
      <c r="AA67" s="487">
        <v>24849</v>
      </c>
      <c r="AB67" s="299">
        <f>IF(AA68&lt;&gt;0,AA68-AA62,0)</f>
        <v>989</v>
      </c>
      <c r="AC67" s="486">
        <f t="shared" si="37"/>
        <v>497</v>
      </c>
      <c r="AD67" s="487">
        <v>29090</v>
      </c>
      <c r="AE67" s="299">
        <f>IF(AD68&lt;&gt;0,AD68-AD62,0)</f>
        <v>695</v>
      </c>
      <c r="AF67" s="486">
        <f t="shared" si="38"/>
        <v>409</v>
      </c>
      <c r="AG67" s="487">
        <v>32330</v>
      </c>
      <c r="AH67" s="299">
        <f>IF(AG68&lt;&gt;0,AG68-AG62,0)</f>
        <v>804</v>
      </c>
      <c r="AI67" s="486">
        <f t="shared" si="39"/>
        <v>413</v>
      </c>
      <c r="AJ67" s="357">
        <v>36167</v>
      </c>
      <c r="AK67" s="361">
        <f>IF(AJ68&lt;&gt;0,AJ68-AJ62,0)</f>
        <v>793</v>
      </c>
      <c r="AL67" s="358">
        <f t="shared" si="40"/>
        <v>323</v>
      </c>
      <c r="AM67" s="473">
        <v>41214</v>
      </c>
      <c r="AN67" s="407"/>
      <c r="AO67" s="487">
        <v>42727</v>
      </c>
      <c r="AP67" s="299">
        <f>IF(AO68&lt;&gt;0,AO68-AO62,0)</f>
        <v>9</v>
      </c>
      <c r="AQ67" s="486">
        <f t="shared" si="41"/>
        <v>1</v>
      </c>
      <c r="AR67" s="487">
        <v>43437</v>
      </c>
      <c r="AS67" s="299">
        <f>IF(AR68&lt;&gt;0,AR68-AR62,0)</f>
        <v>37</v>
      </c>
      <c r="AT67" s="486">
        <f t="shared" si="42"/>
        <v>7</v>
      </c>
      <c r="AU67" s="487">
        <v>44335</v>
      </c>
      <c r="AV67" s="299">
        <f>IF(AU68&lt;&gt;0,AU68-AU62,0)</f>
        <v>30</v>
      </c>
      <c r="AW67" s="486">
        <f t="shared" si="43"/>
        <v>21</v>
      </c>
      <c r="AX67" s="487">
        <v>44541</v>
      </c>
      <c r="AY67" s="299">
        <f>IF(AX68&lt;&gt;0,AX68-AX62,0)</f>
        <v>13</v>
      </c>
      <c r="AZ67" s="486">
        <f t="shared" si="44"/>
        <v>2</v>
      </c>
      <c r="BA67" s="420">
        <v>45223</v>
      </c>
      <c r="BB67" s="419">
        <f>IF(BA68&lt;&gt;0,BA68-BA62,0)</f>
        <v>20</v>
      </c>
      <c r="BC67" s="417">
        <f t="shared" si="45"/>
        <v>13</v>
      </c>
      <c r="BD67" s="473">
        <v>41214</v>
      </c>
      <c r="BE67" s="287"/>
      <c r="BF67" s="287"/>
      <c r="BG67"/>
      <c r="BH67" s="287"/>
      <c r="BM67" s="287"/>
      <c r="BN67" s="287"/>
      <c r="BO67" s="287"/>
      <c r="BP67" s="287"/>
      <c r="BQ67" s="287"/>
      <c r="BS67" s="287"/>
      <c r="BW67" s="281"/>
      <c r="BX67" s="281"/>
      <c r="BY67" s="281"/>
      <c r="BZ67" s="281"/>
    </row>
    <row r="68" spans="1:78" x14ac:dyDescent="0.25">
      <c r="A68" s="332">
        <v>7104</v>
      </c>
      <c r="B68" s="337">
        <f>A69-A62</f>
        <v>632</v>
      </c>
      <c r="C68" s="333">
        <f t="shared" si="29"/>
        <v>236</v>
      </c>
      <c r="D68" s="492">
        <v>8257</v>
      </c>
      <c r="E68" s="299">
        <f>IF(D69&lt;&gt;0,D69-D62,0)</f>
        <v>375</v>
      </c>
      <c r="F68" s="486">
        <f t="shared" si="31"/>
        <v>68</v>
      </c>
      <c r="G68" s="492">
        <v>9283</v>
      </c>
      <c r="H68" s="299">
        <f>IF(G69&lt;&gt;0,G69-G62,0)</f>
        <v>478</v>
      </c>
      <c r="I68" s="486">
        <f t="shared" si="32"/>
        <v>118</v>
      </c>
      <c r="J68" s="492">
        <v>10458</v>
      </c>
      <c r="K68" s="299">
        <f>IF(J69&lt;&gt;0,J69-J62,0)</f>
        <v>425</v>
      </c>
      <c r="L68" s="486">
        <f t="shared" si="33"/>
        <v>91</v>
      </c>
      <c r="M68" s="492">
        <v>11467</v>
      </c>
      <c r="N68" s="299">
        <f>IF(M69&lt;&gt;0,M69-M62,0)</f>
        <v>565</v>
      </c>
      <c r="O68" s="486">
        <f t="shared" si="34"/>
        <v>170</v>
      </c>
      <c r="P68" s="352">
        <v>12580</v>
      </c>
      <c r="Q68" s="346">
        <f>IF(P69&lt;&gt;0,P69-P62,0)</f>
        <v>486</v>
      </c>
      <c r="R68" s="351">
        <f t="shared" si="35"/>
        <v>82</v>
      </c>
      <c r="S68" s="473">
        <v>41244</v>
      </c>
      <c r="T68" s="287"/>
      <c r="U68" s="332">
        <v>17550</v>
      </c>
      <c r="V68" s="337">
        <f>U69-U62</f>
        <v>1890</v>
      </c>
      <c r="W68" s="339">
        <f t="shared" si="30"/>
        <v>950</v>
      </c>
      <c r="X68" s="487">
        <v>21174</v>
      </c>
      <c r="Y68" s="299">
        <f>IF(X69&lt;&gt;0,X69-X62,0)</f>
        <v>1252</v>
      </c>
      <c r="Z68" s="486">
        <f t="shared" si="36"/>
        <v>573</v>
      </c>
      <c r="AA68" s="487">
        <v>25346</v>
      </c>
      <c r="AB68" s="299">
        <f>IF(AA69&lt;&gt;0,AA69-AA62,0)</f>
        <v>1770</v>
      </c>
      <c r="AC68" s="486">
        <f t="shared" si="37"/>
        <v>781</v>
      </c>
      <c r="AD68" s="487">
        <v>29499</v>
      </c>
      <c r="AE68" s="299">
        <f>IF(AD69&lt;&gt;0,AD69-AD62,0)</f>
        <v>1306</v>
      </c>
      <c r="AF68" s="486">
        <f t="shared" si="38"/>
        <v>611</v>
      </c>
      <c r="AG68" s="487">
        <v>32743</v>
      </c>
      <c r="AH68" s="299">
        <f>IF(AG69&lt;&gt;0,AG69-AG62,0)</f>
        <v>1509</v>
      </c>
      <c r="AI68" s="486">
        <f t="shared" si="39"/>
        <v>705</v>
      </c>
      <c r="AJ68" s="357">
        <v>36490</v>
      </c>
      <c r="AK68" s="361">
        <f>IF(AJ69&lt;&gt;0,AJ69-AJ62,0)</f>
        <v>1172</v>
      </c>
      <c r="AL68" s="358">
        <f t="shared" si="40"/>
        <v>379</v>
      </c>
      <c r="AM68" s="473">
        <v>41244</v>
      </c>
      <c r="AN68" s="407">
        <v>41940</v>
      </c>
      <c r="AO68" s="487">
        <v>42728</v>
      </c>
      <c r="AP68" s="299">
        <f>IF(AO69&lt;&gt;0,AO69-AO62,0)</f>
        <v>46</v>
      </c>
      <c r="AQ68" s="486">
        <f t="shared" si="41"/>
        <v>37</v>
      </c>
      <c r="AR68" s="487">
        <v>43444</v>
      </c>
      <c r="AS68" s="299">
        <f>IF(AR69&lt;&gt;0,AR69-AR62,0)</f>
        <v>236</v>
      </c>
      <c r="AT68" s="486">
        <f t="shared" si="42"/>
        <v>199</v>
      </c>
      <c r="AU68" s="487">
        <v>44356</v>
      </c>
      <c r="AV68" s="299">
        <f>IF(AU69&lt;&gt;0,AU69-AU62,0)</f>
        <v>107</v>
      </c>
      <c r="AW68" s="486">
        <f t="shared" si="43"/>
        <v>77</v>
      </c>
      <c r="AX68" s="487">
        <v>44543</v>
      </c>
      <c r="AY68" s="299">
        <f>IF(AX69&lt;&gt;0,AX69-AX62,0)</f>
        <v>234</v>
      </c>
      <c r="AZ68" s="486">
        <f t="shared" si="44"/>
        <v>221</v>
      </c>
      <c r="BA68" s="420">
        <v>45236</v>
      </c>
      <c r="BB68" s="419">
        <f>IF(BA69&lt;&gt;0,BA69-BA62,0)</f>
        <v>21</v>
      </c>
      <c r="BC68" s="417">
        <f t="shared" si="45"/>
        <v>1</v>
      </c>
      <c r="BD68" s="473">
        <v>41244</v>
      </c>
      <c r="BE68" s="287"/>
      <c r="BF68" s="287"/>
      <c r="BG68"/>
      <c r="BH68" s="287"/>
      <c r="BM68" s="287"/>
      <c r="BN68" s="287"/>
      <c r="BO68" s="287"/>
      <c r="BP68" s="287"/>
      <c r="BQ68" s="287"/>
      <c r="BS68" s="287"/>
      <c r="BW68" s="281"/>
      <c r="BX68" s="281"/>
      <c r="BY68" s="281"/>
      <c r="BZ68" s="281"/>
    </row>
    <row r="69" spans="1:78" x14ac:dyDescent="0.25">
      <c r="A69" s="332">
        <v>7340</v>
      </c>
      <c r="B69" s="337">
        <f>A70-A62</f>
        <v>807</v>
      </c>
      <c r="C69" s="333">
        <f t="shared" si="29"/>
        <v>175</v>
      </c>
      <c r="D69" s="492">
        <v>8325</v>
      </c>
      <c r="E69" s="299">
        <f>IF(D70&lt;&gt;0,D70-D62,0)</f>
        <v>476</v>
      </c>
      <c r="F69" s="486">
        <f t="shared" si="31"/>
        <v>101</v>
      </c>
      <c r="G69" s="492">
        <v>9401</v>
      </c>
      <c r="H69" s="299">
        <f>IF(G70&lt;&gt;0,G70-G62,0)</f>
        <v>653</v>
      </c>
      <c r="I69" s="486">
        <f t="shared" si="32"/>
        <v>175</v>
      </c>
      <c r="J69" s="492">
        <v>10549</v>
      </c>
      <c r="K69" s="299">
        <f>IF(J70&lt;&gt;0,J70-J62,0)</f>
        <v>537</v>
      </c>
      <c r="L69" s="486">
        <f t="shared" si="33"/>
        <v>112</v>
      </c>
      <c r="M69" s="492">
        <v>11637</v>
      </c>
      <c r="N69" s="299">
        <f>IF(M70&lt;&gt;0,M70-M62,0)</f>
        <v>706</v>
      </c>
      <c r="O69" s="486">
        <f t="shared" si="34"/>
        <v>141</v>
      </c>
      <c r="P69" s="352">
        <v>12662</v>
      </c>
      <c r="Q69" s="346">
        <f>IF(P70&lt;&gt;0,P70-P62,0)</f>
        <v>616</v>
      </c>
      <c r="R69" s="351">
        <f t="shared" si="35"/>
        <v>130</v>
      </c>
      <c r="S69" s="473">
        <v>41275</v>
      </c>
      <c r="T69" s="287"/>
      <c r="U69" s="332">
        <v>18500</v>
      </c>
      <c r="V69" s="337">
        <f>U70-U62</f>
        <v>2537</v>
      </c>
      <c r="W69" s="339">
        <f t="shared" si="30"/>
        <v>647</v>
      </c>
      <c r="X69" s="487">
        <v>21747</v>
      </c>
      <c r="Y69" s="299">
        <f>IF(X70&lt;&gt;0,X70-X62,0)</f>
        <v>1923</v>
      </c>
      <c r="Z69" s="486">
        <f t="shared" si="36"/>
        <v>671</v>
      </c>
      <c r="AA69" s="487">
        <v>26127</v>
      </c>
      <c r="AB69" s="299">
        <f>IF(AA70&lt;&gt;0,AA70-AA62,0)</f>
        <v>2634</v>
      </c>
      <c r="AC69" s="486">
        <f t="shared" si="37"/>
        <v>864</v>
      </c>
      <c r="AD69" s="487">
        <v>30110</v>
      </c>
      <c r="AE69" s="299">
        <f>IF(AD70&lt;&gt;0,AD70-AD62,0)</f>
        <v>1905</v>
      </c>
      <c r="AF69" s="486">
        <f t="shared" si="38"/>
        <v>599</v>
      </c>
      <c r="AG69" s="487">
        <v>33448</v>
      </c>
      <c r="AH69" s="299">
        <f>IF(AG70&lt;&gt;0,AG70-AG62,0)</f>
        <v>2331</v>
      </c>
      <c r="AI69" s="486">
        <f t="shared" si="39"/>
        <v>822</v>
      </c>
      <c r="AJ69" s="357">
        <v>36869</v>
      </c>
      <c r="AK69" s="361">
        <f>IF(AJ70&lt;&gt;0,AJ70-AJ62,0)</f>
        <v>1854</v>
      </c>
      <c r="AL69" s="358">
        <f t="shared" si="40"/>
        <v>682</v>
      </c>
      <c r="AM69" s="473">
        <v>41275</v>
      </c>
      <c r="AN69" s="407">
        <v>42320</v>
      </c>
      <c r="AO69" s="487">
        <v>42765</v>
      </c>
      <c r="AP69" s="299">
        <f>IF(AO70&lt;&gt;0,AO70-AO62,0)</f>
        <v>166</v>
      </c>
      <c r="AQ69" s="486">
        <f t="shared" si="41"/>
        <v>120</v>
      </c>
      <c r="AR69" s="487">
        <v>43643</v>
      </c>
      <c r="AS69" s="299">
        <f>IF(AR70&lt;&gt;0,AR70-AR62,0)</f>
        <v>526</v>
      </c>
      <c r="AT69" s="486">
        <f t="shared" si="42"/>
        <v>290</v>
      </c>
      <c r="AU69" s="487">
        <v>44433</v>
      </c>
      <c r="AV69" s="299">
        <f>IF(AU70&lt;&gt;0,AU70-AU62,0)</f>
        <v>171</v>
      </c>
      <c r="AW69" s="486">
        <f t="shared" si="43"/>
        <v>64</v>
      </c>
      <c r="AX69" s="487">
        <v>44764</v>
      </c>
      <c r="AY69" s="299">
        <f>IF(AX70&lt;&gt;0,AX70-AX62,0)</f>
        <v>478</v>
      </c>
      <c r="AZ69" s="486">
        <f t="shared" si="44"/>
        <v>244</v>
      </c>
      <c r="BA69" s="420">
        <v>45237</v>
      </c>
      <c r="BB69" s="419">
        <f>IF(BA70&lt;&gt;0,BA70-BA62,0)</f>
        <v>179</v>
      </c>
      <c r="BC69" s="417">
        <f t="shared" si="45"/>
        <v>158</v>
      </c>
      <c r="BD69" s="473">
        <v>41275</v>
      </c>
      <c r="BE69" s="287"/>
      <c r="BF69" s="287"/>
      <c r="BG69"/>
      <c r="BH69" s="287"/>
      <c r="BM69" s="287"/>
      <c r="BN69" s="287"/>
      <c r="BO69" s="287"/>
      <c r="BP69" s="287"/>
      <c r="BQ69" s="287"/>
      <c r="BS69" s="287"/>
      <c r="BW69" s="281"/>
      <c r="BX69" s="281"/>
      <c r="BY69" s="281"/>
      <c r="BZ69" s="281"/>
    </row>
    <row r="70" spans="1:78" x14ac:dyDescent="0.25">
      <c r="A70" s="332">
        <v>7515</v>
      </c>
      <c r="B70" s="337">
        <f>A71-A62</f>
        <v>932</v>
      </c>
      <c r="C70" s="333">
        <f t="shared" si="29"/>
        <v>125</v>
      </c>
      <c r="D70" s="492">
        <v>8426</v>
      </c>
      <c r="E70" s="299">
        <f>IF(D71&lt;&gt;0,D71-D62,0)</f>
        <v>691</v>
      </c>
      <c r="F70" s="486">
        <f t="shared" si="31"/>
        <v>215</v>
      </c>
      <c r="G70" s="492">
        <v>9576</v>
      </c>
      <c r="H70" s="299">
        <f>IF(G71&lt;&gt;0,G71-G62,0)</f>
        <v>807</v>
      </c>
      <c r="I70" s="486">
        <f t="shared" si="32"/>
        <v>154</v>
      </c>
      <c r="J70" s="492">
        <v>10661</v>
      </c>
      <c r="K70" s="299">
        <f>IF(J71&lt;&gt;0,J71-J62,0)</f>
        <v>611</v>
      </c>
      <c r="L70" s="486">
        <f t="shared" si="33"/>
        <v>74</v>
      </c>
      <c r="M70" s="492">
        <v>11778</v>
      </c>
      <c r="N70" s="299">
        <f>IF(M71&lt;&gt;0,M71-M62,0)</f>
        <v>800</v>
      </c>
      <c r="O70" s="486">
        <f t="shared" si="34"/>
        <v>94</v>
      </c>
      <c r="P70" s="352">
        <v>12792</v>
      </c>
      <c r="Q70" s="346">
        <f>IF(P71&lt;&gt;0,P71-P62,0)</f>
        <v>714</v>
      </c>
      <c r="R70" s="351">
        <f t="shared" si="35"/>
        <v>98</v>
      </c>
      <c r="S70" s="473">
        <v>41306</v>
      </c>
      <c r="T70" s="287"/>
      <c r="U70" s="332">
        <v>19147</v>
      </c>
      <c r="V70" s="337">
        <f>U71-U62</f>
        <v>3192</v>
      </c>
      <c r="W70" s="339">
        <f t="shared" si="30"/>
        <v>655</v>
      </c>
      <c r="X70" s="487">
        <v>22418</v>
      </c>
      <c r="Y70" s="299">
        <f>IF(X71&lt;&gt;0,X71-X62,0)</f>
        <v>3038</v>
      </c>
      <c r="Z70" s="486">
        <f t="shared" si="36"/>
        <v>1115</v>
      </c>
      <c r="AA70" s="487">
        <v>26991</v>
      </c>
      <c r="AB70" s="299">
        <f>IF(AA71&lt;&gt;0,AA71-AA62,0)</f>
        <v>3430</v>
      </c>
      <c r="AC70" s="486">
        <f t="shared" si="37"/>
        <v>796</v>
      </c>
      <c r="AD70" s="487">
        <v>30709</v>
      </c>
      <c r="AE70" s="299">
        <f>IF(AD71&lt;&gt;0,AD71-AD62,0)</f>
        <v>2449</v>
      </c>
      <c r="AF70" s="486">
        <f t="shared" si="38"/>
        <v>544</v>
      </c>
      <c r="AG70" s="487">
        <v>34270</v>
      </c>
      <c r="AH70" s="299">
        <f>IF(AG71&lt;&gt;0,AG71-AG62,0)</f>
        <v>3027</v>
      </c>
      <c r="AI70" s="486">
        <f t="shared" si="39"/>
        <v>696</v>
      </c>
      <c r="AJ70" s="357">
        <v>37551</v>
      </c>
      <c r="AK70" s="361">
        <f>IF(AJ71&lt;&gt;0,AJ71-AJ62,0)</f>
        <v>2498</v>
      </c>
      <c r="AL70" s="358">
        <f t="shared" si="40"/>
        <v>644</v>
      </c>
      <c r="AM70" s="473">
        <v>41306</v>
      </c>
      <c r="AN70" s="407">
        <v>42481</v>
      </c>
      <c r="AO70" s="487">
        <v>42885</v>
      </c>
      <c r="AP70" s="299">
        <f>IF(AO71&lt;&gt;0,AO71-AO62,0)</f>
        <v>631</v>
      </c>
      <c r="AQ70" s="486">
        <f t="shared" si="41"/>
        <v>465</v>
      </c>
      <c r="AR70" s="487">
        <v>43933</v>
      </c>
      <c r="AS70" s="299">
        <f>IF(AR71&lt;&gt;0,AR71-AR62,0)</f>
        <v>783</v>
      </c>
      <c r="AT70" s="486">
        <f t="shared" si="42"/>
        <v>257</v>
      </c>
      <c r="AU70" s="487">
        <v>44497</v>
      </c>
      <c r="AV70" s="299">
        <f>IF(AU71&lt;&gt;0,AU71-AU62,0)</f>
        <v>198</v>
      </c>
      <c r="AW70" s="486">
        <f t="shared" si="43"/>
        <v>27</v>
      </c>
      <c r="AX70" s="487">
        <v>45008</v>
      </c>
      <c r="AY70" s="299">
        <f>IF(AX71&lt;&gt;0,AX71-AX62,0)</f>
        <v>678</v>
      </c>
      <c r="AZ70" s="486">
        <f t="shared" si="44"/>
        <v>200</v>
      </c>
      <c r="BA70" s="420">
        <v>45395</v>
      </c>
      <c r="BB70" s="419">
        <f>IF(BA71&lt;&gt;0,BA71-BA62,0)</f>
        <v>305</v>
      </c>
      <c r="BC70" s="417">
        <f t="shared" si="45"/>
        <v>126</v>
      </c>
      <c r="BD70" s="473">
        <v>41306</v>
      </c>
      <c r="BE70" s="287"/>
      <c r="BF70" s="287"/>
      <c r="BG70"/>
      <c r="BH70" s="287"/>
      <c r="BM70" s="287"/>
      <c r="BN70" s="287"/>
      <c r="BO70" s="287"/>
      <c r="BP70" s="287"/>
      <c r="BQ70" s="287"/>
      <c r="BS70" s="287"/>
      <c r="BW70" s="281"/>
      <c r="BX70" s="281"/>
      <c r="BY70" s="281"/>
      <c r="BZ70" s="281"/>
    </row>
    <row r="71" spans="1:78" x14ac:dyDescent="0.25">
      <c r="A71" s="332">
        <v>7640</v>
      </c>
      <c r="B71" s="337">
        <f>A72-A62</f>
        <v>1009</v>
      </c>
      <c r="C71" s="333">
        <f t="shared" si="29"/>
        <v>77</v>
      </c>
      <c r="D71" s="492">
        <v>8641</v>
      </c>
      <c r="E71" s="299">
        <f>IF(D72&lt;&gt;0,D72-D62,0)</f>
        <v>757</v>
      </c>
      <c r="F71" s="486">
        <f t="shared" si="31"/>
        <v>66</v>
      </c>
      <c r="G71" s="492">
        <v>9730</v>
      </c>
      <c r="H71" s="299">
        <f>IF(G72&lt;&gt;0,G72-G62,0)</f>
        <v>918</v>
      </c>
      <c r="I71" s="486">
        <f t="shared" si="32"/>
        <v>111</v>
      </c>
      <c r="J71" s="492">
        <v>10735</v>
      </c>
      <c r="K71" s="299">
        <f>IF(J72&lt;&gt;0,J72-J62,0)</f>
        <v>679</v>
      </c>
      <c r="L71" s="486">
        <f t="shared" si="33"/>
        <v>68</v>
      </c>
      <c r="M71" s="492">
        <v>11872</v>
      </c>
      <c r="N71" s="299">
        <f>IF(M72&lt;&gt;0,M72-M62,0)</f>
        <v>883</v>
      </c>
      <c r="O71" s="486">
        <f t="shared" si="34"/>
        <v>83</v>
      </c>
      <c r="P71" s="352">
        <v>12890</v>
      </c>
      <c r="Q71" s="346">
        <f>IF(P72&lt;&gt;0,P72-P62,0)</f>
        <v>819</v>
      </c>
      <c r="R71" s="351">
        <f t="shared" si="35"/>
        <v>105</v>
      </c>
      <c r="S71" s="473">
        <v>41334</v>
      </c>
      <c r="T71" s="287"/>
      <c r="U71" s="332">
        <v>19802</v>
      </c>
      <c r="V71" s="337">
        <f>U72-U62</f>
        <v>3635</v>
      </c>
      <c r="W71" s="339">
        <f t="shared" si="30"/>
        <v>443</v>
      </c>
      <c r="X71" s="487">
        <v>23533</v>
      </c>
      <c r="Y71" s="299">
        <f>IF(X72&lt;&gt;0,X72-X62,0)</f>
        <v>3453</v>
      </c>
      <c r="Z71" s="486">
        <f t="shared" si="36"/>
        <v>415</v>
      </c>
      <c r="AA71" s="487">
        <v>27787</v>
      </c>
      <c r="AB71" s="299">
        <f>IF(AA72&lt;&gt;0,AA72-AA62,0)</f>
        <v>3993</v>
      </c>
      <c r="AC71" s="486">
        <f t="shared" si="37"/>
        <v>563</v>
      </c>
      <c r="AD71" s="487">
        <v>31253</v>
      </c>
      <c r="AE71" s="299">
        <f>IF(AD72&lt;&gt;0,AD72-AD62,0)</f>
        <v>2778</v>
      </c>
      <c r="AF71" s="486">
        <f t="shared" si="38"/>
        <v>329</v>
      </c>
      <c r="AG71" s="487">
        <v>34966</v>
      </c>
      <c r="AH71" s="299">
        <f>IF(AG72&lt;&gt;0,AG72-AG62,0)</f>
        <v>3433</v>
      </c>
      <c r="AI71" s="486">
        <f t="shared" si="39"/>
        <v>406</v>
      </c>
      <c r="AJ71" s="357">
        <v>38195</v>
      </c>
      <c r="AK71" s="361">
        <f>IF(AJ72&lt;&gt;0,AJ72-AJ62,0)</f>
        <v>3032</v>
      </c>
      <c r="AL71" s="358">
        <f t="shared" si="40"/>
        <v>534</v>
      </c>
      <c r="AM71" s="473">
        <v>41334</v>
      </c>
      <c r="AN71" s="407">
        <v>42585</v>
      </c>
      <c r="AO71" s="487">
        <v>43350</v>
      </c>
      <c r="AP71" s="299">
        <f>IF(AO72&lt;&gt;0,AO72-AO62,0)</f>
        <v>676</v>
      </c>
      <c r="AQ71" s="486">
        <f t="shared" si="41"/>
        <v>45</v>
      </c>
      <c r="AR71" s="487">
        <v>44190</v>
      </c>
      <c r="AS71" s="299">
        <f>IF(AR72&lt;&gt;0,AR72-AR62,0)</f>
        <v>896</v>
      </c>
      <c r="AT71" s="486">
        <f t="shared" si="42"/>
        <v>113</v>
      </c>
      <c r="AU71" s="487">
        <v>44524</v>
      </c>
      <c r="AV71" s="299">
        <f>IF(AU72&lt;&gt;0,AU72-AU62,0)</f>
        <v>200</v>
      </c>
      <c r="AW71" s="486">
        <f t="shared" si="43"/>
        <v>2</v>
      </c>
      <c r="AX71" s="487">
        <v>45208</v>
      </c>
      <c r="AY71" s="299">
        <f>IF(AX72&lt;&gt;0,AX72-AX62,0)</f>
        <v>683</v>
      </c>
      <c r="AZ71" s="486">
        <f t="shared" si="44"/>
        <v>5</v>
      </c>
      <c r="BA71" s="420">
        <v>45521</v>
      </c>
      <c r="BB71" s="419">
        <f>IF(BA72&lt;&gt;0,BA72-BA62,0)</f>
        <v>370</v>
      </c>
      <c r="BC71" s="417">
        <f t="shared" si="45"/>
        <v>65</v>
      </c>
      <c r="BD71" s="473">
        <v>41334</v>
      </c>
      <c r="BE71" s="287"/>
      <c r="BF71" s="287"/>
      <c r="BG71"/>
      <c r="BH71" s="287"/>
      <c r="BM71" s="287"/>
      <c r="BN71" s="287"/>
      <c r="BO71" s="287"/>
      <c r="BP71" s="287"/>
      <c r="BQ71" s="287"/>
      <c r="BS71" s="287"/>
      <c r="BW71" s="281"/>
      <c r="BX71" s="281"/>
      <c r="BY71" s="281"/>
      <c r="BZ71" s="281"/>
    </row>
    <row r="72" spans="1:78" x14ac:dyDescent="0.25">
      <c r="A72" s="332">
        <v>7717</v>
      </c>
      <c r="B72" s="337">
        <f>A73-A62</f>
        <v>1082</v>
      </c>
      <c r="C72" s="333">
        <f t="shared" si="29"/>
        <v>73</v>
      </c>
      <c r="D72" s="492">
        <v>8707</v>
      </c>
      <c r="E72" s="299">
        <f>IF(D73&lt;&gt;0,D73-D62,0)</f>
        <v>826</v>
      </c>
      <c r="F72" s="486">
        <f t="shared" si="31"/>
        <v>69</v>
      </c>
      <c r="G72" s="492">
        <v>9841</v>
      </c>
      <c r="H72" s="299">
        <f>IF(G73&lt;&gt;0,G73-G62,0)</f>
        <v>1009</v>
      </c>
      <c r="I72" s="486">
        <f t="shared" si="32"/>
        <v>91</v>
      </c>
      <c r="J72" s="492">
        <v>10803</v>
      </c>
      <c r="K72" s="299">
        <f>IF(J73&lt;&gt;0,J73-J62,0)</f>
        <v>759</v>
      </c>
      <c r="L72" s="486">
        <f t="shared" si="33"/>
        <v>80</v>
      </c>
      <c r="M72" s="492">
        <v>11955</v>
      </c>
      <c r="N72" s="299">
        <f>IF(M73&lt;&gt;0,M73-M62,0)</f>
        <v>957</v>
      </c>
      <c r="O72" s="486">
        <f t="shared" si="34"/>
        <v>74</v>
      </c>
      <c r="P72" s="352">
        <v>12995</v>
      </c>
      <c r="Q72" s="346">
        <f>IF(P73&lt;&gt;0,P73-P62,0)</f>
        <v>907</v>
      </c>
      <c r="R72" s="351">
        <f t="shared" si="35"/>
        <v>88</v>
      </c>
      <c r="S72" s="473">
        <v>41365</v>
      </c>
      <c r="T72" s="287"/>
      <c r="U72" s="332">
        <v>20245</v>
      </c>
      <c r="V72" s="337">
        <f>U73-U62</f>
        <v>3751</v>
      </c>
      <c r="W72" s="339">
        <f t="shared" si="30"/>
        <v>116</v>
      </c>
      <c r="X72" s="487">
        <v>23948</v>
      </c>
      <c r="Y72" s="299">
        <f>IF(X73&lt;&gt;0,X73-X62,0)</f>
        <v>3726</v>
      </c>
      <c r="Z72" s="486">
        <f t="shared" si="36"/>
        <v>273</v>
      </c>
      <c r="AA72" s="487">
        <v>28350</v>
      </c>
      <c r="AB72" s="299">
        <f>IF(AA73&lt;&gt;0,AA73-AA62,0)</f>
        <v>4279</v>
      </c>
      <c r="AC72" s="486">
        <f t="shared" si="37"/>
        <v>286</v>
      </c>
      <c r="AD72" s="487">
        <v>31582</v>
      </c>
      <c r="AE72" s="299">
        <f>IF(AD73&lt;&gt;0,AD73-AD62,0)</f>
        <v>2957</v>
      </c>
      <c r="AF72" s="486">
        <f t="shared" si="38"/>
        <v>179</v>
      </c>
      <c r="AG72" s="487">
        <v>35372</v>
      </c>
      <c r="AH72" s="299">
        <f>IF(AG73&lt;&gt;0,AG73-AG62,0)</f>
        <v>3613</v>
      </c>
      <c r="AI72" s="486">
        <f t="shared" si="39"/>
        <v>180</v>
      </c>
      <c r="AJ72" s="357">
        <v>38729</v>
      </c>
      <c r="AK72" s="361">
        <f>IF(AJ73&lt;&gt;0,AJ73-AJ62,0)</f>
        <v>3284</v>
      </c>
      <c r="AL72" s="358">
        <f t="shared" si="40"/>
        <v>252</v>
      </c>
      <c r="AM72" s="473">
        <v>41365</v>
      </c>
      <c r="AN72" s="407">
        <v>42597</v>
      </c>
      <c r="AO72" s="487">
        <v>43395</v>
      </c>
      <c r="AP72" s="299">
        <f>IF(AO73&lt;&gt;0,AO73-AO62,0)</f>
        <v>681</v>
      </c>
      <c r="AQ72" s="486">
        <f t="shared" si="41"/>
        <v>5</v>
      </c>
      <c r="AR72" s="487">
        <v>44303</v>
      </c>
      <c r="AS72" s="299">
        <f>IF(AR73&lt;&gt;0,AR73-AR62,0)</f>
        <v>917</v>
      </c>
      <c r="AT72" s="486">
        <f t="shared" si="42"/>
        <v>21</v>
      </c>
      <c r="AU72" s="487">
        <v>44526</v>
      </c>
      <c r="AV72" s="299">
        <f>IF(AU73&lt;&gt;0,AU73-AU62,0)</f>
        <v>202</v>
      </c>
      <c r="AW72" s="486">
        <f t="shared" si="43"/>
        <v>2</v>
      </c>
      <c r="AX72" s="487">
        <v>45213</v>
      </c>
      <c r="AY72" s="299">
        <f>IF(AX73&lt;&gt;0,AX73-AX62,0)</f>
        <v>684</v>
      </c>
      <c r="AZ72" s="486">
        <f t="shared" si="44"/>
        <v>1</v>
      </c>
      <c r="BA72" s="420">
        <v>45586</v>
      </c>
      <c r="BB72" s="419">
        <f>IF(BA73&lt;&gt;0,BA73-BA62,0)</f>
        <v>373</v>
      </c>
      <c r="BC72" s="417">
        <f t="shared" si="45"/>
        <v>3</v>
      </c>
      <c r="BD72" s="473">
        <v>41365</v>
      </c>
      <c r="BE72" s="287"/>
      <c r="BF72" s="287"/>
      <c r="BG72"/>
      <c r="BH72" s="287"/>
      <c r="BM72" s="287"/>
      <c r="BN72" s="287"/>
      <c r="BO72" s="287"/>
      <c r="BP72" s="287"/>
      <c r="BQ72" s="287"/>
      <c r="BS72" s="287"/>
      <c r="BW72" s="281"/>
      <c r="BX72" s="281"/>
      <c r="BY72" s="281"/>
      <c r="BZ72" s="281"/>
    </row>
    <row r="73" spans="1:78" x14ac:dyDescent="0.25">
      <c r="A73" s="332">
        <v>7790</v>
      </c>
      <c r="B73" s="337">
        <f>A74-A62</f>
        <v>1180</v>
      </c>
      <c r="C73" s="333">
        <f t="shared" si="29"/>
        <v>98</v>
      </c>
      <c r="D73" s="492">
        <v>8776</v>
      </c>
      <c r="E73" s="299">
        <f>IF(D74&lt;&gt;0,D74-D62,0)</f>
        <v>898</v>
      </c>
      <c r="F73" s="486">
        <f t="shared" si="31"/>
        <v>72</v>
      </c>
      <c r="G73" s="492">
        <v>9932</v>
      </c>
      <c r="H73" s="299">
        <f>IF(G74&lt;&gt;0,G74-G62,0)</f>
        <v>1114</v>
      </c>
      <c r="I73" s="486">
        <f t="shared" si="32"/>
        <v>105</v>
      </c>
      <c r="J73" s="492">
        <v>10883</v>
      </c>
      <c r="K73" s="299">
        <f>IF(J74&lt;&gt;0,J74-J62,0)</f>
        <v>859</v>
      </c>
      <c r="L73" s="486">
        <f t="shared" si="33"/>
        <v>100</v>
      </c>
      <c r="M73" s="492">
        <v>12029</v>
      </c>
      <c r="N73" s="299">
        <f>IF(M74&lt;&gt;0,M74-M62,0)</f>
        <v>1025</v>
      </c>
      <c r="O73" s="486">
        <f t="shared" si="34"/>
        <v>68</v>
      </c>
      <c r="P73" s="352">
        <v>13083</v>
      </c>
      <c r="Q73" s="346">
        <f>IF(P74&lt;&gt;0,P74-P62,0)</f>
        <v>963</v>
      </c>
      <c r="R73" s="351">
        <f t="shared" si="35"/>
        <v>56</v>
      </c>
      <c r="S73" s="473">
        <v>41395</v>
      </c>
      <c r="T73" s="287"/>
      <c r="U73" s="332">
        <v>20361</v>
      </c>
      <c r="V73" s="337">
        <f>U74-U62</f>
        <v>3850</v>
      </c>
      <c r="W73" s="339">
        <f t="shared" si="30"/>
        <v>99</v>
      </c>
      <c r="X73" s="487">
        <v>24221</v>
      </c>
      <c r="Y73" s="299">
        <f>IF(X74&lt;&gt;0,X74-X62,0)</f>
        <v>3816</v>
      </c>
      <c r="Z73" s="486">
        <f t="shared" si="36"/>
        <v>90</v>
      </c>
      <c r="AA73" s="487">
        <v>28636</v>
      </c>
      <c r="AB73" s="299">
        <f>IF(AA74&lt;&gt;0,AA74-AA62,0)</f>
        <v>4427</v>
      </c>
      <c r="AC73" s="486">
        <f t="shared" si="37"/>
        <v>148</v>
      </c>
      <c r="AD73" s="487">
        <v>31761</v>
      </c>
      <c r="AE73" s="299">
        <f>IF(AD74&lt;&gt;0,AD74-AD62,0)</f>
        <v>3056</v>
      </c>
      <c r="AF73" s="486">
        <f t="shared" si="38"/>
        <v>99</v>
      </c>
      <c r="AG73" s="487">
        <v>35552</v>
      </c>
      <c r="AH73" s="299">
        <f>IF(AG74&lt;&gt;0,AG74-AG62,0)</f>
        <v>3685</v>
      </c>
      <c r="AI73" s="486">
        <f t="shared" si="39"/>
        <v>72</v>
      </c>
      <c r="AJ73" s="357">
        <v>38981</v>
      </c>
      <c r="AK73" s="361">
        <f>IF(AJ74&lt;&gt;0,AJ74-AJ62,0)</f>
        <v>3381</v>
      </c>
      <c r="AL73" s="358">
        <f t="shared" si="40"/>
        <v>97</v>
      </c>
      <c r="AM73" s="473">
        <v>41395</v>
      </c>
      <c r="AN73" s="407">
        <v>42603</v>
      </c>
      <c r="AO73" s="487">
        <v>43400</v>
      </c>
      <c r="AP73" s="299">
        <f>IF(AO74&lt;&gt;0,AO74-AO62,0)</f>
        <v>685</v>
      </c>
      <c r="AQ73" s="486">
        <f t="shared" si="41"/>
        <v>4</v>
      </c>
      <c r="AR73" s="487">
        <v>44324</v>
      </c>
      <c r="AS73" s="299">
        <f>IF(AR74&lt;&gt;0,AR74-AR62,0)</f>
        <v>918</v>
      </c>
      <c r="AT73" s="486">
        <f t="shared" si="42"/>
        <v>1</v>
      </c>
      <c r="AU73" s="487">
        <v>44528</v>
      </c>
      <c r="AV73" s="299">
        <f>IF(AU74&lt;&gt;0,AU74-AU62,0)</f>
        <v>203</v>
      </c>
      <c r="AW73" s="486">
        <f t="shared" si="43"/>
        <v>1</v>
      </c>
      <c r="AX73" s="487">
        <v>45214</v>
      </c>
      <c r="AY73" s="299">
        <f>IF(AX74&lt;&gt;0,AX74-AX62,0)</f>
        <v>685</v>
      </c>
      <c r="AZ73" s="486">
        <f t="shared" si="44"/>
        <v>1</v>
      </c>
      <c r="BA73" s="420">
        <v>45589</v>
      </c>
      <c r="BB73" s="419">
        <f>IF(BA74&lt;&gt;0,BA74-BA62,0)</f>
        <v>373</v>
      </c>
      <c r="BC73" s="417">
        <f t="shared" si="45"/>
        <v>0</v>
      </c>
      <c r="BD73" s="473">
        <v>41395</v>
      </c>
      <c r="BE73" s="287"/>
      <c r="BF73" s="287"/>
      <c r="BG73"/>
      <c r="BH73" s="287"/>
      <c r="BM73" s="287"/>
      <c r="BN73" s="287"/>
      <c r="BO73" s="287"/>
      <c r="BP73" s="287"/>
      <c r="BQ73" s="287"/>
      <c r="BS73" s="287"/>
      <c r="BW73" s="281"/>
      <c r="BX73" s="281"/>
      <c r="BY73" s="281"/>
      <c r="BZ73" s="281"/>
    </row>
    <row r="74" spans="1:78" x14ac:dyDescent="0.25">
      <c r="A74" s="332">
        <v>7888</v>
      </c>
      <c r="B74" s="337">
        <f>A75-A62</f>
        <v>1242</v>
      </c>
      <c r="C74" s="333">
        <f t="shared" si="29"/>
        <v>62</v>
      </c>
      <c r="D74" s="492">
        <v>8848</v>
      </c>
      <c r="E74" s="299">
        <f>IF(D75&lt;&gt;0,D75-D62,0)</f>
        <v>973</v>
      </c>
      <c r="F74" s="486">
        <f t="shared" si="31"/>
        <v>75</v>
      </c>
      <c r="G74" s="492">
        <v>10037</v>
      </c>
      <c r="H74" s="299">
        <f>IF(G75&lt;&gt;0,G75-G62,0)</f>
        <v>1201</v>
      </c>
      <c r="I74" s="486">
        <f t="shared" si="32"/>
        <v>87</v>
      </c>
      <c r="J74" s="492">
        <v>10983</v>
      </c>
      <c r="K74" s="299">
        <f>IF(J75&lt;&gt;0,J75-J62,0)</f>
        <v>948</v>
      </c>
      <c r="L74" s="486">
        <f t="shared" si="33"/>
        <v>89</v>
      </c>
      <c r="M74" s="492">
        <v>12097</v>
      </c>
      <c r="N74" s="299">
        <f>IF(M75&lt;&gt;0,M75-M62,0)</f>
        <v>1104</v>
      </c>
      <c r="O74" s="486">
        <f t="shared" si="34"/>
        <v>79</v>
      </c>
      <c r="P74" s="352">
        <v>13139</v>
      </c>
      <c r="Q74" s="346">
        <f>IF(P75&lt;&gt;0,P75-P62,0)</f>
        <v>1076</v>
      </c>
      <c r="R74" s="351">
        <f t="shared" si="35"/>
        <v>113</v>
      </c>
      <c r="S74" s="473">
        <v>41426</v>
      </c>
      <c r="T74" s="287"/>
      <c r="U74" s="332">
        <v>20460</v>
      </c>
      <c r="V74" s="337">
        <f>U75-U62</f>
        <v>3885</v>
      </c>
      <c r="W74" s="339">
        <f t="shared" si="30"/>
        <v>35</v>
      </c>
      <c r="X74" s="487">
        <v>24311</v>
      </c>
      <c r="Y74" s="299">
        <f>IF(X75&lt;&gt;0,X75-X62,0)</f>
        <v>3862</v>
      </c>
      <c r="Z74" s="486">
        <f t="shared" si="36"/>
        <v>46</v>
      </c>
      <c r="AA74" s="487">
        <v>28784</v>
      </c>
      <c r="AB74" s="299">
        <f>IF(AA75&lt;&gt;0,AA75-AA62,0)</f>
        <v>4447</v>
      </c>
      <c r="AC74" s="486">
        <f t="shared" si="37"/>
        <v>20</v>
      </c>
      <c r="AD74" s="487">
        <v>31860</v>
      </c>
      <c r="AE74" s="299">
        <f>IF(AD75&lt;&gt;0,AD75-AD62,0)</f>
        <v>3135</v>
      </c>
      <c r="AF74" s="486">
        <f t="shared" si="38"/>
        <v>79</v>
      </c>
      <c r="AG74" s="487">
        <v>35624</v>
      </c>
      <c r="AH74" s="299">
        <f>IF(AG75&lt;&gt;0,AG75-AG62,0)</f>
        <v>3758</v>
      </c>
      <c r="AI74" s="486">
        <f t="shared" si="39"/>
        <v>73</v>
      </c>
      <c r="AJ74" s="357">
        <v>39078</v>
      </c>
      <c r="AK74" s="361">
        <f>IF(AJ75&lt;&gt;0,AJ75-AJ62,0)</f>
        <v>3468</v>
      </c>
      <c r="AL74" s="358">
        <f t="shared" si="40"/>
        <v>87</v>
      </c>
      <c r="AM74" s="473">
        <v>41426</v>
      </c>
      <c r="AN74" s="407">
        <v>42712</v>
      </c>
      <c r="AO74" s="487">
        <v>43404</v>
      </c>
      <c r="AP74" s="299">
        <f>IF(AO75&lt;&gt;0,AO75-AO62,0)</f>
        <v>688</v>
      </c>
      <c r="AQ74" s="486">
        <f t="shared" si="41"/>
        <v>3</v>
      </c>
      <c r="AR74" s="487">
        <v>44325</v>
      </c>
      <c r="AS74" s="299">
        <f>IF(AR75&lt;&gt;0,AR75-AR62,0)</f>
        <v>919</v>
      </c>
      <c r="AT74" s="486">
        <f t="shared" si="42"/>
        <v>1</v>
      </c>
      <c r="AU74" s="487">
        <v>44529</v>
      </c>
      <c r="AV74" s="299">
        <f>IF(AU75&lt;&gt;0,AU75-AU62,0)</f>
        <v>204</v>
      </c>
      <c r="AW74" s="486">
        <f t="shared" si="43"/>
        <v>1</v>
      </c>
      <c r="AX74" s="487">
        <v>45215</v>
      </c>
      <c r="AY74" s="299">
        <f>IF(AX75&lt;&gt;0,AX75-AX62,0)</f>
        <v>686</v>
      </c>
      <c r="AZ74" s="486">
        <f t="shared" si="44"/>
        <v>1</v>
      </c>
      <c r="BA74" s="420">
        <v>45589</v>
      </c>
      <c r="BB74" s="419">
        <f>IF(BA75&lt;&gt;0,BA75-BA62,0)</f>
        <v>375</v>
      </c>
      <c r="BC74" s="417">
        <f t="shared" si="45"/>
        <v>2</v>
      </c>
      <c r="BD74" s="473">
        <v>41426</v>
      </c>
      <c r="BE74" s="287"/>
      <c r="BF74" s="287"/>
      <c r="BG74"/>
      <c r="BH74" s="287"/>
      <c r="BM74" s="287"/>
      <c r="BN74" s="287"/>
      <c r="BO74" s="287"/>
      <c r="BP74" s="287"/>
      <c r="BQ74" s="287"/>
      <c r="BS74" s="287"/>
      <c r="BW74" s="281"/>
      <c r="BX74" s="281"/>
      <c r="BY74" s="281"/>
      <c r="BZ74" s="281"/>
    </row>
    <row r="75" spans="1:78" x14ac:dyDescent="0.25">
      <c r="A75" s="334">
        <v>7950</v>
      </c>
      <c r="B75" s="317"/>
      <c r="C75" s="335"/>
      <c r="D75" s="493">
        <v>8923</v>
      </c>
      <c r="E75" s="317"/>
      <c r="F75" s="489"/>
      <c r="G75" s="493">
        <v>10124</v>
      </c>
      <c r="H75" s="317"/>
      <c r="I75" s="489"/>
      <c r="J75" s="493">
        <v>11072</v>
      </c>
      <c r="K75" s="317"/>
      <c r="L75" s="489"/>
      <c r="M75" s="493">
        <v>12176</v>
      </c>
      <c r="N75" s="317"/>
      <c r="O75" s="489"/>
      <c r="P75" s="353">
        <v>13252</v>
      </c>
      <c r="Q75" s="354"/>
      <c r="R75" s="355"/>
      <c r="S75" s="473">
        <v>41456</v>
      </c>
      <c r="T75" s="287"/>
      <c r="U75" s="334">
        <v>20495</v>
      </c>
      <c r="V75" s="335"/>
      <c r="W75" s="340"/>
      <c r="X75" s="488">
        <v>24357</v>
      </c>
      <c r="Y75" s="317"/>
      <c r="Z75" s="489"/>
      <c r="AA75" s="488">
        <v>28804</v>
      </c>
      <c r="AB75" s="317"/>
      <c r="AC75" s="489"/>
      <c r="AD75" s="488">
        <v>31939</v>
      </c>
      <c r="AE75" s="317"/>
      <c r="AF75" s="489"/>
      <c r="AG75" s="488">
        <v>35697</v>
      </c>
      <c r="AH75" s="317"/>
      <c r="AI75" s="489"/>
      <c r="AJ75" s="360">
        <v>39165</v>
      </c>
      <c r="AK75" s="377"/>
      <c r="AL75" s="378"/>
      <c r="AM75" s="473">
        <v>41456</v>
      </c>
      <c r="AN75" s="408">
        <v>42719</v>
      </c>
      <c r="AO75" s="488">
        <v>43407</v>
      </c>
      <c r="AP75" s="317"/>
      <c r="AQ75" s="489"/>
      <c r="AR75" s="488">
        <v>44326</v>
      </c>
      <c r="AS75" s="317"/>
      <c r="AT75" s="489"/>
      <c r="AU75" s="488">
        <v>44530</v>
      </c>
      <c r="AV75" s="317"/>
      <c r="AW75" s="489"/>
      <c r="AX75" s="488">
        <v>45216</v>
      </c>
      <c r="AY75" s="317"/>
      <c r="AZ75" s="489"/>
      <c r="BA75" s="421">
        <v>45591</v>
      </c>
      <c r="BB75" s="422"/>
      <c r="BC75" s="423"/>
      <c r="BD75" s="473">
        <v>41456</v>
      </c>
      <c r="BE75" s="287"/>
      <c r="BF75" s="287"/>
      <c r="BG75"/>
      <c r="BH75" s="287"/>
      <c r="BM75" s="287"/>
      <c r="BN75" s="287"/>
      <c r="BO75" s="287"/>
      <c r="BP75" s="287"/>
      <c r="BQ75" s="287"/>
      <c r="BS75" s="287"/>
      <c r="BW75" s="281"/>
      <c r="BX75" s="281"/>
      <c r="BY75" s="281"/>
      <c r="BZ75" s="281"/>
    </row>
    <row r="76" spans="1:78" x14ac:dyDescent="0.25">
      <c r="A76" s="299"/>
      <c r="B76" s="299"/>
      <c r="C76" s="289">
        <f>SUM(C62:C75)</f>
        <v>1242</v>
      </c>
      <c r="D76" s="294"/>
      <c r="E76" s="299"/>
      <c r="F76" s="289">
        <f>SUM(F62:F75)</f>
        <v>973</v>
      </c>
      <c r="G76" s="289"/>
      <c r="H76" s="289"/>
      <c r="I76" s="289">
        <f>SUM(I62:I75)</f>
        <v>1201</v>
      </c>
      <c r="J76" s="289"/>
      <c r="K76" s="289"/>
      <c r="L76" s="289">
        <f>SUM(L62:L75)</f>
        <v>948</v>
      </c>
      <c r="M76" s="289"/>
      <c r="N76" s="289"/>
      <c r="O76" s="289">
        <f>SUM(O62:O75)</f>
        <v>1104</v>
      </c>
      <c r="P76" s="289"/>
      <c r="Q76" s="289"/>
      <c r="R76" s="289">
        <f>SUM(R62:R75)</f>
        <v>1076</v>
      </c>
      <c r="S76" s="478"/>
      <c r="T76" s="287"/>
      <c r="U76" s="299"/>
      <c r="V76" s="299"/>
      <c r="W76" s="289">
        <f>SUM(W62:W75)</f>
        <v>3885</v>
      </c>
      <c r="X76" s="295"/>
      <c r="Y76" s="295"/>
      <c r="Z76" s="289">
        <f>SUM(Z62:Z75)</f>
        <v>3862</v>
      </c>
      <c r="AA76" s="289"/>
      <c r="AB76" s="289"/>
      <c r="AC76" s="289">
        <f>SUM(AC62:AC75)</f>
        <v>4447</v>
      </c>
      <c r="AD76" s="289"/>
      <c r="AE76" s="289"/>
      <c r="AF76" s="289">
        <f>SUM(AF62:AF75)</f>
        <v>3135</v>
      </c>
      <c r="AG76" s="289"/>
      <c r="AH76" s="289"/>
      <c r="AI76" s="289"/>
      <c r="AJ76" s="289"/>
      <c r="AK76" s="289"/>
      <c r="AL76" s="289">
        <f>SUM(AL62:AL75)</f>
        <v>3468</v>
      </c>
      <c r="AM76" s="301"/>
      <c r="AN76" s="297"/>
      <c r="AO76" s="286"/>
      <c r="AP76" s="277"/>
      <c r="AQ76" s="289">
        <f>SUM(AQ62:AQ75)</f>
        <v>688</v>
      </c>
      <c r="AR76" s="302"/>
      <c r="AS76" s="302"/>
      <c r="AT76" s="289">
        <f>SUM(AT62:AT75)</f>
        <v>919</v>
      </c>
      <c r="AU76" s="302"/>
      <c r="AV76" s="302"/>
      <c r="AW76" s="289">
        <f>SUM(AW62:AW75)</f>
        <v>204</v>
      </c>
      <c r="AX76" s="289"/>
      <c r="AY76" s="289"/>
      <c r="AZ76" s="289"/>
      <c r="BA76" s="302"/>
      <c r="BB76" s="302"/>
      <c r="BC76" s="289">
        <f>SUM(BC62:BC75)</f>
        <v>375</v>
      </c>
      <c r="BD76" s="287"/>
      <c r="BE76" s="287"/>
      <c r="BF76" s="287"/>
      <c r="BG76"/>
      <c r="BH76" s="287"/>
      <c r="BM76" s="287"/>
      <c r="BN76" s="287"/>
      <c r="BO76" s="287"/>
      <c r="BP76" s="287"/>
      <c r="BQ76" s="287"/>
      <c r="BS76" s="287"/>
      <c r="BW76" s="281"/>
      <c r="BX76" s="281"/>
      <c r="BY76" s="281"/>
      <c r="BZ76" s="281"/>
    </row>
    <row r="77" spans="1:78" x14ac:dyDescent="0.25">
      <c r="E77" s="285"/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7"/>
      <c r="R77" s="287"/>
      <c r="S77" s="287"/>
      <c r="V77" s="298"/>
      <c r="W77" s="303"/>
      <c r="X77" s="303"/>
      <c r="Y77" s="303"/>
      <c r="Z77" s="303"/>
      <c r="AA77" s="303"/>
      <c r="AB77" s="303"/>
      <c r="AC77" s="303"/>
      <c r="AD77" s="287"/>
      <c r="AE77" s="287"/>
      <c r="AG77"/>
      <c r="AH77"/>
      <c r="AI77"/>
      <c r="AJ77"/>
      <c r="AK77" s="298"/>
      <c r="AL77" s="298"/>
      <c r="AM77" s="298"/>
      <c r="AN77" s="298"/>
      <c r="AO77" s="287"/>
      <c r="AQ77" s="287"/>
      <c r="AR77" s="287"/>
      <c r="AS77" s="287"/>
      <c r="AT77" s="287"/>
      <c r="AU77"/>
      <c r="AW77" s="307"/>
      <c r="AX77" s="307"/>
      <c r="AY77" s="307"/>
      <c r="BE77" s="287"/>
      <c r="BF77" s="287"/>
      <c r="BG77" s="287"/>
      <c r="BH77" s="287"/>
      <c r="BJ77" s="287"/>
      <c r="BN77" s="281"/>
      <c r="BO77" s="281"/>
      <c r="BP77" s="281"/>
      <c r="BQ77" s="281"/>
    </row>
    <row r="78" spans="1:78" x14ac:dyDescent="0.25">
      <c r="E78" s="298"/>
      <c r="F78" s="303"/>
      <c r="G78" s="303"/>
      <c r="H78" s="303"/>
      <c r="I78" s="303"/>
      <c r="J78" s="303"/>
      <c r="L78" s="309"/>
      <c r="M78" s="309"/>
      <c r="N78" s="309"/>
      <c r="O78" s="309"/>
      <c r="P78" s="370" t="s">
        <v>103</v>
      </c>
      <c r="Q78" s="310">
        <f>A65</f>
        <v>6815</v>
      </c>
      <c r="R78" s="311"/>
      <c r="S78" s="287"/>
      <c r="V78" s="285"/>
      <c r="W78" s="280"/>
      <c r="X78" s="280"/>
      <c r="Y78" s="280"/>
      <c r="Z78" s="280"/>
      <c r="AA78" s="280"/>
      <c r="AB78" s="280"/>
      <c r="AC78" s="280"/>
      <c r="AD78" s="287"/>
      <c r="AE78" s="287"/>
      <c r="AF78" s="298"/>
      <c r="AG78" s="298"/>
      <c r="AH78" s="298"/>
      <c r="AI78" s="298"/>
      <c r="AJ78" s="370" t="s">
        <v>103</v>
      </c>
      <c r="AK78" s="310">
        <f>U65</f>
        <v>16676</v>
      </c>
      <c r="AL78" s="311"/>
      <c r="AM78" s="290"/>
      <c r="AN78" s="304"/>
      <c r="AO78" s="287"/>
      <c r="AQ78" s="287"/>
      <c r="AR78" s="287"/>
      <c r="AS78" s="287"/>
      <c r="AT78" s="287"/>
      <c r="AU78"/>
      <c r="AW78" s="290"/>
      <c r="AX78" s="290"/>
      <c r="AY78" s="290"/>
      <c r="AZ78" s="307"/>
      <c r="BA78" s="370" t="s">
        <v>103</v>
      </c>
      <c r="BB78" s="310" t="s">
        <v>109</v>
      </c>
      <c r="BC78" s="278"/>
      <c r="BD78" s="287"/>
      <c r="BE78" s="287"/>
      <c r="BF78" s="287"/>
      <c r="BG78" s="287"/>
      <c r="BH78" s="287"/>
      <c r="BJ78" s="287"/>
      <c r="BN78" s="281"/>
      <c r="BO78" s="281"/>
      <c r="BP78" s="281"/>
      <c r="BQ78" s="281"/>
    </row>
    <row r="79" spans="1:78" x14ac:dyDescent="0.25">
      <c r="E79" s="277"/>
      <c r="F79" s="285"/>
      <c r="G79" s="285"/>
      <c r="H79" s="285"/>
      <c r="I79" s="285"/>
      <c r="J79" s="277"/>
      <c r="L79" s="303"/>
      <c r="M79" s="303"/>
      <c r="N79" s="303"/>
      <c r="O79" s="303"/>
      <c r="P79" s="370" t="s">
        <v>104</v>
      </c>
      <c r="Q79" s="310">
        <f>D63</f>
        <v>7964</v>
      </c>
      <c r="R79" s="475">
        <f t="shared" ref="R79:R83" si="46">Q79-Q78</f>
        <v>1149</v>
      </c>
      <c r="S79" s="287"/>
      <c r="V79" s="298"/>
      <c r="W79" s="298"/>
      <c r="X79" s="298"/>
      <c r="Y79" s="298"/>
      <c r="Z79" s="298"/>
      <c r="AA79" s="298"/>
      <c r="AB79" s="298"/>
      <c r="AC79" s="298"/>
      <c r="AD79" s="287"/>
      <c r="AE79" s="287"/>
      <c r="AF79" s="298"/>
      <c r="AG79" s="298"/>
      <c r="AH79" s="298"/>
      <c r="AI79" s="298"/>
      <c r="AJ79" s="370" t="s">
        <v>104</v>
      </c>
      <c r="AK79" s="310">
        <f>X63</f>
        <v>20499</v>
      </c>
      <c r="AL79" s="475">
        <f t="shared" ref="AL79:AL83" si="47">AK79-AK78</f>
        <v>3823</v>
      </c>
      <c r="AM79" s="298"/>
      <c r="AN79" s="298"/>
      <c r="AO79" s="287"/>
      <c r="AQ79" s="287"/>
      <c r="AR79" s="287"/>
      <c r="AS79" s="287"/>
      <c r="AT79" s="287"/>
      <c r="AU79"/>
      <c r="AW79" s="303"/>
      <c r="AX79" s="303"/>
      <c r="AY79" s="303"/>
      <c r="AZ79" s="290"/>
      <c r="BA79" s="370" t="s">
        <v>104</v>
      </c>
      <c r="BB79" s="310">
        <f>AO63</f>
        <v>42720</v>
      </c>
      <c r="BC79" s="475"/>
      <c r="BD79" s="287"/>
      <c r="BE79" s="287"/>
      <c r="BF79" s="287"/>
      <c r="BG79" s="287"/>
      <c r="BH79" s="287"/>
      <c r="BJ79" s="287"/>
      <c r="BN79" s="281"/>
      <c r="BO79" s="281"/>
      <c r="BP79" s="281"/>
      <c r="BQ79" s="281"/>
    </row>
    <row r="80" spans="1:78" x14ac:dyDescent="0.25">
      <c r="E80" s="277"/>
      <c r="F80" s="285"/>
      <c r="G80" s="285"/>
      <c r="H80" s="285"/>
      <c r="I80" s="285"/>
      <c r="J80" s="277"/>
      <c r="L80" s="303"/>
      <c r="M80" s="303"/>
      <c r="N80" s="303"/>
      <c r="O80" s="303"/>
      <c r="P80" s="370" t="s">
        <v>131</v>
      </c>
      <c r="Q80" s="310">
        <f>G63</f>
        <v>8923</v>
      </c>
      <c r="R80" s="475">
        <f t="shared" si="46"/>
        <v>959</v>
      </c>
      <c r="S80" s="287"/>
      <c r="V80" s="298"/>
      <c r="W80" s="298"/>
      <c r="X80" s="298"/>
      <c r="Y80" s="298"/>
      <c r="Z80" s="298"/>
      <c r="AA80" s="298"/>
      <c r="AB80" s="298"/>
      <c r="AC80" s="298"/>
      <c r="AD80" s="287"/>
      <c r="AE80" s="287"/>
      <c r="AF80" s="303"/>
      <c r="AG80" s="303"/>
      <c r="AH80" s="303"/>
      <c r="AI80" s="303"/>
      <c r="AJ80" s="370" t="s">
        <v>131</v>
      </c>
      <c r="AK80" s="310">
        <f>X75</f>
        <v>24357</v>
      </c>
      <c r="AL80" s="475">
        <f t="shared" si="47"/>
        <v>3858</v>
      </c>
      <c r="AM80" s="298"/>
      <c r="AN80" s="298"/>
      <c r="AO80" s="287"/>
      <c r="AQ80" s="287"/>
      <c r="AR80" s="287"/>
      <c r="AS80" s="287"/>
      <c r="AT80" s="287"/>
      <c r="AU80"/>
      <c r="AW80" s="303"/>
      <c r="AX80" s="303"/>
      <c r="AY80" s="303"/>
      <c r="AZ80" s="303"/>
      <c r="BA80" s="370" t="s">
        <v>131</v>
      </c>
      <c r="BB80" s="310">
        <f>AO75</f>
        <v>43407</v>
      </c>
      <c r="BC80" s="475">
        <f t="shared" ref="BC80:BC85" si="48">BB80-BB79</f>
        <v>687</v>
      </c>
      <c r="BD80" s="287"/>
      <c r="BE80" s="287"/>
      <c r="BF80" s="287"/>
      <c r="BG80" s="287"/>
      <c r="BH80" s="287"/>
      <c r="BJ80" s="287"/>
      <c r="BN80" s="281"/>
      <c r="BO80" s="281"/>
      <c r="BP80" s="281"/>
      <c r="BQ80" s="281"/>
    </row>
    <row r="81" spans="1:69" x14ac:dyDescent="0.25">
      <c r="E81" s="277"/>
      <c r="F81" s="285"/>
      <c r="G81" s="285"/>
      <c r="H81" s="285"/>
      <c r="I81" s="285"/>
      <c r="J81" s="277"/>
      <c r="L81" s="303"/>
      <c r="M81" s="303"/>
      <c r="N81" s="303"/>
      <c r="O81" s="303"/>
      <c r="P81" s="370" t="s">
        <v>134</v>
      </c>
      <c r="Q81" s="310">
        <f>J63</f>
        <v>10163</v>
      </c>
      <c r="R81" s="475">
        <f t="shared" si="46"/>
        <v>1240</v>
      </c>
      <c r="S81" s="287"/>
      <c r="V81" s="298"/>
      <c r="W81" s="298"/>
      <c r="X81" s="298"/>
      <c r="Y81" s="298"/>
      <c r="Z81" s="298"/>
      <c r="AA81" s="298"/>
      <c r="AB81" s="298"/>
      <c r="AC81" s="298"/>
      <c r="AD81" s="287"/>
      <c r="AE81" s="287"/>
      <c r="AF81" s="303"/>
      <c r="AG81" s="303"/>
      <c r="AH81" s="303"/>
      <c r="AI81" s="303"/>
      <c r="AJ81" s="370" t="s">
        <v>134</v>
      </c>
      <c r="AK81" s="310">
        <f>AD63</f>
        <v>28822</v>
      </c>
      <c r="AL81" s="475">
        <f t="shared" si="47"/>
        <v>4465</v>
      </c>
      <c r="AM81" s="298"/>
      <c r="AN81" s="298"/>
      <c r="AO81" s="287"/>
      <c r="AQ81" s="287"/>
      <c r="AR81" s="287"/>
      <c r="AS81" s="287"/>
      <c r="AT81" s="287"/>
      <c r="AU81"/>
      <c r="AW81" s="303"/>
      <c r="AX81" s="303"/>
      <c r="AY81" s="303"/>
      <c r="AZ81" s="303"/>
      <c r="BA81" s="370" t="s">
        <v>134</v>
      </c>
      <c r="BB81" s="310">
        <f>AU63</f>
        <v>44326</v>
      </c>
      <c r="BC81" s="475">
        <f t="shared" si="48"/>
        <v>919</v>
      </c>
      <c r="BD81" s="287"/>
      <c r="BE81" s="287"/>
      <c r="BF81" s="287"/>
      <c r="BG81" s="287"/>
      <c r="BH81" s="287"/>
      <c r="BJ81" s="287"/>
      <c r="BN81" s="281"/>
      <c r="BO81" s="281"/>
      <c r="BP81" s="281"/>
      <c r="BQ81" s="281"/>
    </row>
    <row r="82" spans="1:69" x14ac:dyDescent="0.25">
      <c r="L82" s="303"/>
      <c r="M82" s="303"/>
      <c r="N82" s="303"/>
      <c r="O82" s="303"/>
      <c r="P82" s="370" t="s">
        <v>143</v>
      </c>
      <c r="Q82" s="310">
        <v>11045</v>
      </c>
      <c r="R82" s="475">
        <f t="shared" si="46"/>
        <v>882</v>
      </c>
      <c r="S82" s="287"/>
      <c r="AA82"/>
      <c r="AB82"/>
      <c r="AD82" s="287"/>
      <c r="AE82" s="287"/>
      <c r="AF82" s="303"/>
      <c r="AG82" s="303"/>
      <c r="AH82" s="303"/>
      <c r="AI82" s="303"/>
      <c r="AJ82" s="370" t="s">
        <v>143</v>
      </c>
      <c r="AK82" s="310">
        <v>31919</v>
      </c>
      <c r="AL82" s="475">
        <f t="shared" si="47"/>
        <v>3097</v>
      </c>
      <c r="AO82" s="287"/>
      <c r="AQ82" s="287"/>
      <c r="AR82" s="287"/>
      <c r="AS82" s="287"/>
      <c r="AT82" s="287"/>
      <c r="AU82"/>
      <c r="AZ82" s="303"/>
      <c r="BA82" s="370" t="s">
        <v>139</v>
      </c>
      <c r="BB82" s="310">
        <v>44530</v>
      </c>
      <c r="BC82" s="475">
        <f t="shared" si="48"/>
        <v>204</v>
      </c>
      <c r="BD82" s="287"/>
      <c r="BE82" s="287"/>
      <c r="BF82" s="287"/>
      <c r="BG82" s="287"/>
      <c r="BH82" s="287"/>
      <c r="BJ82" s="287"/>
      <c r="BN82" s="281"/>
      <c r="BO82" s="281"/>
      <c r="BP82" s="281"/>
      <c r="BQ82" s="281"/>
    </row>
    <row r="83" spans="1:69" x14ac:dyDescent="0.25">
      <c r="L83" s="303"/>
      <c r="M83" s="303"/>
      <c r="N83" s="303"/>
      <c r="O83" s="303"/>
      <c r="P83" s="370" t="s">
        <v>157</v>
      </c>
      <c r="Q83" s="310">
        <v>12345</v>
      </c>
      <c r="R83" s="475">
        <f t="shared" si="46"/>
        <v>1300</v>
      </c>
      <c r="S83" s="287"/>
      <c r="AA83"/>
      <c r="AB83"/>
      <c r="AD83" s="287"/>
      <c r="AE83" s="287"/>
      <c r="AF83" s="303"/>
      <c r="AG83" s="303"/>
      <c r="AH83" s="303"/>
      <c r="AI83" s="303"/>
      <c r="AJ83" s="370" t="s">
        <v>157</v>
      </c>
      <c r="AK83" s="310">
        <v>35873</v>
      </c>
      <c r="AL83" s="475">
        <f t="shared" si="47"/>
        <v>3954</v>
      </c>
      <c r="AO83" s="287"/>
      <c r="AQ83" s="287"/>
      <c r="AR83" s="287"/>
      <c r="AS83" s="287"/>
      <c r="AT83" s="287"/>
      <c r="AU83"/>
      <c r="AX83" s="516"/>
      <c r="AY83" s="515"/>
      <c r="BA83" s="370" t="s">
        <v>157</v>
      </c>
      <c r="BB83" s="310">
        <f>AX75</f>
        <v>45216</v>
      </c>
      <c r="BC83" s="475">
        <f t="shared" si="48"/>
        <v>686</v>
      </c>
      <c r="BD83" s="287"/>
      <c r="BE83"/>
      <c r="BF83" s="287"/>
      <c r="BG83"/>
      <c r="BH83"/>
      <c r="BJ83" s="281"/>
      <c r="BK83" s="281"/>
      <c r="BL83" s="281"/>
      <c r="BM83" s="281"/>
    </row>
    <row r="84" spans="1:69" x14ac:dyDescent="0.25">
      <c r="L84" s="303"/>
      <c r="M84" s="303"/>
      <c r="N84" s="303"/>
      <c r="O84" s="303"/>
      <c r="P84" s="370" t="s">
        <v>156</v>
      </c>
      <c r="Q84" s="310">
        <v>13252</v>
      </c>
      <c r="R84" s="475">
        <f t="shared" ref="R84" si="49">Q84-Q83</f>
        <v>907</v>
      </c>
      <c r="S84" s="287"/>
      <c r="AA84"/>
      <c r="AB84"/>
      <c r="AD84" s="287"/>
      <c r="AE84" s="287"/>
      <c r="AF84" s="303"/>
      <c r="AG84" s="303"/>
      <c r="AH84" s="303"/>
      <c r="AI84" s="303"/>
      <c r="AJ84" s="370" t="s">
        <v>156</v>
      </c>
      <c r="AK84" s="310">
        <v>39165</v>
      </c>
      <c r="AL84" s="475">
        <f t="shared" ref="AL84" si="50">AK84-AK83</f>
        <v>3292</v>
      </c>
      <c r="AO84" s="287"/>
      <c r="AQ84" s="287"/>
      <c r="AR84" s="287"/>
      <c r="AS84" s="287"/>
      <c r="AT84" s="287"/>
      <c r="AU84"/>
      <c r="AX84" s="516"/>
      <c r="AY84" s="515"/>
      <c r="BA84" s="370" t="s">
        <v>158</v>
      </c>
      <c r="BB84" s="310">
        <v>45591</v>
      </c>
      <c r="BC84" s="475">
        <f t="shared" si="48"/>
        <v>375</v>
      </c>
      <c r="BD84" s="287"/>
      <c r="BE84"/>
      <c r="BF84" s="287"/>
      <c r="BG84"/>
      <c r="BH84"/>
      <c r="BJ84" s="281"/>
      <c r="BK84" s="281"/>
      <c r="BL84" s="281"/>
      <c r="BM84" s="281"/>
    </row>
    <row r="85" spans="1:69" x14ac:dyDescent="0.25">
      <c r="C85"/>
      <c r="D85"/>
      <c r="N85"/>
      <c r="O85"/>
      <c r="P85" s="516" t="s">
        <v>135</v>
      </c>
      <c r="Q85" s="515">
        <f>MAX(P62:P75)</f>
        <v>13252</v>
      </c>
      <c r="R85" s="515">
        <f>Q85-Q83</f>
        <v>907</v>
      </c>
      <c r="S85" s="287"/>
      <c r="AA85"/>
      <c r="AB85"/>
      <c r="AD85" s="287"/>
      <c r="AE85" s="287"/>
      <c r="AF85" s="287"/>
      <c r="AJ85" s="516" t="s">
        <v>135</v>
      </c>
      <c r="AK85" s="515">
        <f>MAX(AJ62:AJ75)</f>
        <v>39165</v>
      </c>
      <c r="AL85" s="515">
        <f>AK85-AK84</f>
        <v>0</v>
      </c>
      <c r="AO85" s="287"/>
      <c r="AQ85" s="287"/>
      <c r="AR85" s="287"/>
      <c r="AS85" s="287"/>
      <c r="AT85" s="287"/>
      <c r="AU85"/>
      <c r="AW85"/>
      <c r="AX85"/>
      <c r="AY85"/>
      <c r="AZ85" s="287"/>
      <c r="BA85" s="516" t="s">
        <v>135</v>
      </c>
      <c r="BB85" s="515">
        <f>MAX(BA62:BA75)</f>
        <v>45591</v>
      </c>
      <c r="BC85" s="515">
        <f t="shared" si="48"/>
        <v>0</v>
      </c>
      <c r="BD85" s="287"/>
      <c r="BE85"/>
      <c r="BF85" s="287"/>
      <c r="BG85"/>
      <c r="BH85"/>
      <c r="BJ85" s="281"/>
      <c r="BK85" s="281"/>
      <c r="BL85" s="281"/>
      <c r="BM85" s="281"/>
    </row>
    <row r="86" spans="1:69" x14ac:dyDescent="0.25">
      <c r="A86" t="s">
        <v>138</v>
      </c>
    </row>
    <row r="87" spans="1:69" x14ac:dyDescent="0.25">
      <c r="A87" s="287">
        <v>10000</v>
      </c>
      <c r="B87" s="518">
        <v>3.98</v>
      </c>
      <c r="C87" s="518">
        <f>ROUND(A87*B87/100,2)</f>
        <v>398</v>
      </c>
      <c r="D87" s="518">
        <v>4.67</v>
      </c>
      <c r="E87" s="518">
        <f>ROUND(A87*D87/100,2)</f>
        <v>467</v>
      </c>
    </row>
    <row r="88" spans="1:69" x14ac:dyDescent="0.25">
      <c r="A88" s="287">
        <v>1000</v>
      </c>
      <c r="B88" s="518">
        <v>7.06</v>
      </c>
      <c r="C88" s="518">
        <f t="shared" ref="C88:C89" si="51">ROUND(A88*B88/100,2)</f>
        <v>70.599999999999994</v>
      </c>
      <c r="D88" s="518">
        <v>6.59</v>
      </c>
      <c r="E88" s="518">
        <f t="shared" ref="E88:E89" si="52">ROUND(A88*D88/100,2)</f>
        <v>65.900000000000006</v>
      </c>
    </row>
    <row r="89" spans="1:69" x14ac:dyDescent="0.25">
      <c r="A89" s="287">
        <v>3500</v>
      </c>
      <c r="B89" s="518">
        <v>5.03</v>
      </c>
      <c r="C89" s="518">
        <f t="shared" si="51"/>
        <v>176.05</v>
      </c>
      <c r="D89" s="518">
        <v>4.82</v>
      </c>
      <c r="E89" s="518">
        <f t="shared" si="52"/>
        <v>168.7</v>
      </c>
    </row>
    <row r="90" spans="1:69" x14ac:dyDescent="0.25">
      <c r="A90" s="257"/>
      <c r="B90" s="287"/>
      <c r="C90" s="287">
        <f>SUM(C87:C89)</f>
        <v>644.65000000000009</v>
      </c>
      <c r="E90" s="287">
        <f>SUM(E87:E89)</f>
        <v>701.59999999999991</v>
      </c>
      <c r="F90" s="5">
        <f>ROUND((E90-C90)/E90,2)</f>
        <v>0.08</v>
      </c>
    </row>
    <row r="91" spans="1:69" x14ac:dyDescent="0.25">
      <c r="B91" s="257">
        <v>0.21</v>
      </c>
      <c r="C91" s="287">
        <f>ROUND(C90*B91,2)</f>
        <v>135.38</v>
      </c>
      <c r="D91" s="257">
        <v>0.06</v>
      </c>
      <c r="E91" s="287">
        <f>ROUND(E90*D91,2)</f>
        <v>42.1</v>
      </c>
    </row>
    <row r="92" spans="1:69" x14ac:dyDescent="0.25">
      <c r="C92" s="287">
        <f>SUM(C90:C91)</f>
        <v>780.03000000000009</v>
      </c>
      <c r="D92" s="257"/>
      <c r="E92" s="287">
        <f>SUM(E90:E91)</f>
        <v>743.69999999999993</v>
      </c>
      <c r="F92" s="5">
        <f>ROUND((E92-C92)/E92,2)</f>
        <v>-0.05</v>
      </c>
    </row>
    <row r="94" spans="1:69" x14ac:dyDescent="0.25">
      <c r="B94" s="287"/>
      <c r="C94" s="287">
        <f>SUM(C87:C89)</f>
        <v>644.65000000000009</v>
      </c>
    </row>
    <row r="95" spans="1:69" x14ac:dyDescent="0.25">
      <c r="B95" s="257">
        <v>0.06</v>
      </c>
      <c r="C95" s="287">
        <f>ROUND(C94*B95,2)</f>
        <v>38.68</v>
      </c>
    </row>
    <row r="96" spans="1:69" x14ac:dyDescent="0.25">
      <c r="C96" s="287">
        <f>SUM(C94:C95)</f>
        <v>683.33</v>
      </c>
      <c r="D96" s="5">
        <f>ROUND((C96-C92)/C96,2)</f>
        <v>-0.14000000000000001</v>
      </c>
    </row>
  </sheetData>
  <pageMargins left="1.37" right="0.31496062992125984" top="1.9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8"/>
  <sheetViews>
    <sheetView topLeftCell="L10" workbookViewId="0">
      <selection activeCell="V39" sqref="V39"/>
    </sheetView>
  </sheetViews>
  <sheetFormatPr baseColWidth="10" defaultColWidth="11.375" defaultRowHeight="15" x14ac:dyDescent="0.25"/>
  <cols>
    <col min="1" max="1" width="11.375" style="257"/>
    <col min="2" max="2" width="15.125" style="257" customWidth="1"/>
    <col min="3" max="16384" width="11.375" style="257"/>
  </cols>
  <sheetData>
    <row r="1" spans="2:24" ht="18.75" x14ac:dyDescent="0.3">
      <c r="B1" s="271" t="s">
        <v>76</v>
      </c>
      <c r="F1" s="271" t="s">
        <v>77</v>
      </c>
    </row>
    <row r="2" spans="2:24" x14ac:dyDescent="0.25">
      <c r="C2" s="261" t="s">
        <v>70</v>
      </c>
      <c r="D2" s="261" t="s">
        <v>71</v>
      </c>
      <c r="E2" s="261" t="s">
        <v>72</v>
      </c>
      <c r="F2" s="261" t="s">
        <v>75</v>
      </c>
      <c r="G2" s="261" t="s">
        <v>78</v>
      </c>
      <c r="H2" s="261" t="s">
        <v>74</v>
      </c>
    </row>
    <row r="3" spans="2:24" x14ac:dyDescent="0.25">
      <c r="B3" s="257" t="s">
        <v>69</v>
      </c>
      <c r="C3" s="257">
        <f>87.1-51.9</f>
        <v>35.199999999999996</v>
      </c>
      <c r="D3" s="257">
        <f>100.1-87.1</f>
        <v>13</v>
      </c>
      <c r="E3" s="257">
        <f>SUM(C3:D3)</f>
        <v>48.199999999999996</v>
      </c>
      <c r="G3" s="257">
        <f>SUM(E3:F3)</f>
        <v>48.199999999999996</v>
      </c>
      <c r="H3" s="257">
        <f>ROUND(E3/5,2)</f>
        <v>9.64</v>
      </c>
    </row>
    <row r="4" spans="2:24" x14ac:dyDescent="0.25">
      <c r="B4" s="257" t="s">
        <v>73</v>
      </c>
      <c r="C4" s="257">
        <v>56</v>
      </c>
      <c r="D4" s="257">
        <v>26</v>
      </c>
      <c r="E4" s="257">
        <f>SUM(C4:D4)</f>
        <v>82</v>
      </c>
      <c r="F4" s="257">
        <v>19</v>
      </c>
      <c r="G4" s="262">
        <f>SUM(E4:F4)</f>
        <v>101</v>
      </c>
      <c r="H4" s="257">
        <f>ROUND(E4/5,2)</f>
        <v>16.399999999999999</v>
      </c>
    </row>
    <row r="5" spans="2:24" x14ac:dyDescent="0.25">
      <c r="G5" s="262"/>
    </row>
    <row r="6" spans="2:24" x14ac:dyDescent="0.25">
      <c r="G6" s="262"/>
    </row>
    <row r="7" spans="2:24" x14ac:dyDescent="0.25">
      <c r="C7" s="543" t="s">
        <v>79</v>
      </c>
      <c r="D7" s="544"/>
      <c r="E7" s="263" t="s">
        <v>78</v>
      </c>
      <c r="F7" s="261" t="s">
        <v>74</v>
      </c>
      <c r="H7" s="543" t="s">
        <v>80</v>
      </c>
      <c r="I7" s="544"/>
      <c r="J7" s="263" t="s">
        <v>78</v>
      </c>
      <c r="K7" s="261" t="s">
        <v>74</v>
      </c>
    </row>
    <row r="8" spans="2:24" x14ac:dyDescent="0.25">
      <c r="B8" s="257" t="s">
        <v>70</v>
      </c>
      <c r="C8" s="264">
        <v>4</v>
      </c>
      <c r="D8" s="265">
        <v>42</v>
      </c>
      <c r="E8" s="266">
        <f>SUM(C8:D8)</f>
        <v>46</v>
      </c>
      <c r="F8" s="257">
        <f>ROUND(E8/5,2)</f>
        <v>9.1999999999999993</v>
      </c>
      <c r="H8" s="264">
        <v>56</v>
      </c>
      <c r="I8" s="265">
        <v>0</v>
      </c>
      <c r="J8" s="266">
        <f>SUM(H8:I8)</f>
        <v>56</v>
      </c>
      <c r="K8" s="257">
        <f>ROUND(J8/5,2)</f>
        <v>11.2</v>
      </c>
    </row>
    <row r="9" spans="2:24" x14ac:dyDescent="0.25">
      <c r="B9" s="257" t="s">
        <v>71</v>
      </c>
      <c r="C9" s="267">
        <v>0</v>
      </c>
      <c r="D9" s="268">
        <v>0</v>
      </c>
      <c r="E9" s="269">
        <f>SUM(C9:D9)</f>
        <v>0</v>
      </c>
      <c r="F9" s="257">
        <f>ROUND(E9/2,2)</f>
        <v>0</v>
      </c>
      <c r="H9" s="267">
        <v>26</v>
      </c>
      <c r="I9" s="268">
        <v>19</v>
      </c>
      <c r="J9" s="269">
        <f>SUM(H9:I9)</f>
        <v>45</v>
      </c>
      <c r="K9" s="257">
        <f>ROUND(J9/2,2)</f>
        <v>22.5</v>
      </c>
      <c r="L9" s="258"/>
    </row>
    <row r="10" spans="2:24" x14ac:dyDescent="0.25">
      <c r="D10" s="257" t="s">
        <v>65</v>
      </c>
      <c r="E10" s="262">
        <f>SUM(E8:E9)</f>
        <v>46</v>
      </c>
      <c r="F10" s="257">
        <f>ROUND(E10/7,2)</f>
        <v>6.57</v>
      </c>
      <c r="J10" s="262">
        <f>SUM(J8:J9)</f>
        <v>101</v>
      </c>
      <c r="K10" s="257">
        <f>ROUND(J10/7,2)</f>
        <v>14.43</v>
      </c>
    </row>
    <row r="11" spans="2:24" ht="18.75" x14ac:dyDescent="0.3">
      <c r="E11" s="270">
        <f>ROUND(E10/(E10+J10),4)</f>
        <v>0.31290000000000001</v>
      </c>
      <c r="J11" s="270">
        <f>1-E11</f>
        <v>0.68710000000000004</v>
      </c>
      <c r="L11" s="440" t="s">
        <v>124</v>
      </c>
      <c r="M11" s="441"/>
      <c r="N11" s="442"/>
      <c r="Q11" s="446" t="s">
        <v>125</v>
      </c>
      <c r="R11" s="447"/>
      <c r="S11" s="448"/>
      <c r="T11" s="443"/>
      <c r="U11" s="443"/>
      <c r="V11" s="443"/>
      <c r="W11" s="443"/>
      <c r="X11" s="443"/>
    </row>
    <row r="12" spans="2:24" x14ac:dyDescent="0.25">
      <c r="Q12" s="444">
        <v>40749</v>
      </c>
      <c r="R12" s="443"/>
      <c r="S12" s="443"/>
      <c r="T12" s="443"/>
      <c r="U12" s="443"/>
      <c r="V12" s="443"/>
      <c r="W12" s="443"/>
      <c r="X12" s="443"/>
    </row>
    <row r="13" spans="2:24" x14ac:dyDescent="0.25">
      <c r="E13" s="257" t="s">
        <v>82</v>
      </c>
      <c r="F13" s="257" t="s">
        <v>83</v>
      </c>
      <c r="G13" s="257" t="s">
        <v>50</v>
      </c>
      <c r="L13" s="262" t="s">
        <v>113</v>
      </c>
      <c r="M13" s="257">
        <v>11289</v>
      </c>
      <c r="Q13" s="444">
        <v>40870</v>
      </c>
      <c r="R13" s="443" t="s">
        <v>110</v>
      </c>
      <c r="S13" s="445" t="s">
        <v>111</v>
      </c>
      <c r="T13" s="443"/>
      <c r="U13" s="443"/>
      <c r="V13" s="443"/>
      <c r="W13" s="443"/>
      <c r="X13" s="443"/>
    </row>
    <row r="14" spans="2:24" x14ac:dyDescent="0.25">
      <c r="B14" s="257" t="s">
        <v>81</v>
      </c>
      <c r="E14" s="276">
        <f>E10+J10</f>
        <v>147</v>
      </c>
      <c r="F14" s="257">
        <f>D8+I9</f>
        <v>61</v>
      </c>
      <c r="G14" s="257">
        <f>E14-F14</f>
        <v>86</v>
      </c>
      <c r="L14" s="257" t="s">
        <v>114</v>
      </c>
      <c r="M14" s="257">
        <f>ROUND(M13*0.4,2)</f>
        <v>4515.6000000000004</v>
      </c>
      <c r="Q14" s="443">
        <f>Q13-Q12</f>
        <v>121</v>
      </c>
      <c r="R14" s="443">
        <v>951</v>
      </c>
      <c r="S14" s="445">
        <f>ROUND(R14/Q14,2)</f>
        <v>7.86</v>
      </c>
      <c r="T14" s="443" t="s">
        <v>74</v>
      </c>
      <c r="U14" s="443"/>
      <c r="V14" s="443"/>
      <c r="W14" s="443"/>
      <c r="X14" s="443"/>
    </row>
    <row r="15" spans="2:24" x14ac:dyDescent="0.25">
      <c r="C15" s="257" t="s">
        <v>84</v>
      </c>
      <c r="E15" s="257">
        <f>ROUND(E14/7,2)</f>
        <v>21</v>
      </c>
      <c r="F15" s="257">
        <f>ROUND(F14/7,2)</f>
        <v>8.7100000000000009</v>
      </c>
      <c r="G15" s="257">
        <f>ROUND(G14/7,2)</f>
        <v>12.29</v>
      </c>
      <c r="L15" s="257" t="s">
        <v>115</v>
      </c>
      <c r="M15" s="262">
        <f>M13-M14</f>
        <v>6773.4</v>
      </c>
      <c r="Q15" s="443"/>
      <c r="R15" s="443"/>
      <c r="S15" s="443">
        <f>S14*365</f>
        <v>2868.9</v>
      </c>
      <c r="T15" s="443" t="s">
        <v>112</v>
      </c>
      <c r="U15" s="443" t="s">
        <v>126</v>
      </c>
      <c r="V15" s="443"/>
      <c r="W15" s="443"/>
      <c r="X15" s="443"/>
    </row>
    <row r="16" spans="2:24" x14ac:dyDescent="0.25">
      <c r="C16" s="257" t="s">
        <v>85</v>
      </c>
      <c r="E16" s="257">
        <f>ROUND(E15*365,2)</f>
        <v>7665</v>
      </c>
      <c r="G16" s="257">
        <f>ROUND(G15*365,2)</f>
        <v>4485.8500000000004</v>
      </c>
    </row>
    <row r="17" spans="2:28" x14ac:dyDescent="0.25">
      <c r="B17" s="257" t="s">
        <v>88</v>
      </c>
      <c r="H17" s="541" t="s">
        <v>89</v>
      </c>
      <c r="I17" s="542"/>
      <c r="L17" s="262" t="s">
        <v>116</v>
      </c>
      <c r="M17" s="257">
        <v>1800</v>
      </c>
      <c r="N17" s="257" t="s">
        <v>117</v>
      </c>
    </row>
    <row r="18" spans="2:28" x14ac:dyDescent="0.25">
      <c r="C18" s="257" t="s">
        <v>86</v>
      </c>
      <c r="D18" s="5">
        <f>E11</f>
        <v>0.31290000000000001</v>
      </c>
      <c r="E18" s="257">
        <f>ROUND(E16*D18,2)</f>
        <v>2398.38</v>
      </c>
      <c r="F18" s="257">
        <v>-2300</v>
      </c>
      <c r="G18" s="257">
        <f>SUM(E18:F18)</f>
        <v>98.380000000000109</v>
      </c>
      <c r="H18" s="272">
        <v>80</v>
      </c>
      <c r="I18" s="273">
        <f>ROUND(H18/10*12,2)</f>
        <v>96</v>
      </c>
      <c r="L18" s="257" t="s">
        <v>87</v>
      </c>
      <c r="M18" s="424" t="e">
        <f>'2011-2012'!#REF!</f>
        <v>#REF!</v>
      </c>
    </row>
    <row r="19" spans="2:28" x14ac:dyDescent="0.25">
      <c r="C19" s="257" t="s">
        <v>87</v>
      </c>
      <c r="D19" s="5">
        <f>J11</f>
        <v>0.68710000000000004</v>
      </c>
      <c r="E19" s="257">
        <f>E16-E18</f>
        <v>5266.62</v>
      </c>
      <c r="F19" s="257">
        <v>-700</v>
      </c>
      <c r="G19" s="257">
        <f>SUM(E19:F19)</f>
        <v>4566.62</v>
      </c>
      <c r="H19" s="272">
        <v>4732</v>
      </c>
      <c r="I19" s="273">
        <f>ROUND(H19/10*12,2)</f>
        <v>5678.4</v>
      </c>
      <c r="M19" s="257" t="e">
        <f>ROUND(M17*M18,2)</f>
        <v>#REF!</v>
      </c>
      <c r="N19" s="257" t="s">
        <v>118</v>
      </c>
    </row>
    <row r="20" spans="2:28" x14ac:dyDescent="0.25">
      <c r="H20" s="274" t="s">
        <v>90</v>
      </c>
      <c r="I20" s="275" t="s">
        <v>91</v>
      </c>
    </row>
    <row r="21" spans="2:28" x14ac:dyDescent="0.25">
      <c r="L21" s="262" t="s">
        <v>119</v>
      </c>
      <c r="M21" s="449">
        <v>1</v>
      </c>
      <c r="N21" s="449">
        <v>2</v>
      </c>
      <c r="O21" s="449">
        <v>3</v>
      </c>
      <c r="P21" s="449">
        <v>4</v>
      </c>
      <c r="Q21" s="449">
        <v>5</v>
      </c>
      <c r="R21" s="449">
        <v>6</v>
      </c>
      <c r="S21" s="449">
        <v>7</v>
      </c>
      <c r="T21" s="449">
        <v>8</v>
      </c>
      <c r="U21" s="449">
        <v>9</v>
      </c>
      <c r="V21" s="449">
        <v>10</v>
      </c>
      <c r="W21" s="449">
        <v>11</v>
      </c>
      <c r="X21" s="449">
        <v>12</v>
      </c>
      <c r="Y21" s="449">
        <v>13</v>
      </c>
      <c r="Z21" s="449">
        <v>14</v>
      </c>
      <c r="AA21" s="449">
        <v>15</v>
      </c>
    </row>
    <row r="22" spans="2:28" x14ac:dyDescent="0.25">
      <c r="L22" s="262"/>
      <c r="M22" s="450">
        <v>2012</v>
      </c>
      <c r="N22" s="450">
        <v>2013</v>
      </c>
      <c r="O22" s="450">
        <v>2014</v>
      </c>
      <c r="P22" s="450">
        <v>2015</v>
      </c>
      <c r="Q22" s="450">
        <v>2016</v>
      </c>
      <c r="R22" s="450">
        <v>2017</v>
      </c>
      <c r="S22" s="450">
        <v>2018</v>
      </c>
      <c r="T22" s="450">
        <v>2019</v>
      </c>
      <c r="U22" s="450">
        <v>2020</v>
      </c>
      <c r="V22" s="450">
        <v>2021</v>
      </c>
      <c r="W22" s="450">
        <v>2022</v>
      </c>
      <c r="X22" s="450">
        <v>2023</v>
      </c>
      <c r="Y22" s="450">
        <v>2024</v>
      </c>
      <c r="Z22" s="450">
        <v>2025</v>
      </c>
      <c r="AA22" s="450">
        <v>2026</v>
      </c>
    </row>
    <row r="23" spans="2:28" ht="18.75" x14ac:dyDescent="0.3">
      <c r="B23" s="271" t="s">
        <v>76</v>
      </c>
      <c r="F23" s="271" t="s">
        <v>92</v>
      </c>
      <c r="L23" s="257" t="s">
        <v>120</v>
      </c>
      <c r="M23" s="257">
        <v>143.47999999999999</v>
      </c>
      <c r="N23" s="257">
        <f>ROUND(M23*1.02,2)</f>
        <v>146.35</v>
      </c>
      <c r="O23" s="257">
        <f t="shared" ref="O23:AA23" si="0">ROUND(N23*1.02,2)</f>
        <v>149.28</v>
      </c>
      <c r="P23" s="257">
        <f t="shared" si="0"/>
        <v>152.27000000000001</v>
      </c>
      <c r="Q23" s="257">
        <f t="shared" si="0"/>
        <v>155.32</v>
      </c>
      <c r="R23" s="257">
        <f t="shared" si="0"/>
        <v>158.43</v>
      </c>
      <c r="S23" s="257">
        <f t="shared" si="0"/>
        <v>161.6</v>
      </c>
      <c r="T23" s="257">
        <f t="shared" si="0"/>
        <v>164.83</v>
      </c>
      <c r="U23" s="257">
        <f t="shared" si="0"/>
        <v>168.13</v>
      </c>
      <c r="V23" s="257">
        <f t="shared" si="0"/>
        <v>171.49</v>
      </c>
      <c r="W23" s="257">
        <f t="shared" si="0"/>
        <v>174.92</v>
      </c>
      <c r="X23" s="257">
        <f t="shared" si="0"/>
        <v>178.42</v>
      </c>
      <c r="Y23" s="257">
        <f t="shared" si="0"/>
        <v>181.99</v>
      </c>
      <c r="Z23" s="257">
        <f t="shared" si="0"/>
        <v>185.63</v>
      </c>
      <c r="AA23" s="257">
        <f t="shared" si="0"/>
        <v>189.34</v>
      </c>
      <c r="AB23" s="426">
        <f>SUM(M23:AA23)</f>
        <v>2481.4800000000005</v>
      </c>
    </row>
    <row r="24" spans="2:28" ht="18.75" x14ac:dyDescent="0.3">
      <c r="B24" s="271"/>
      <c r="F24" s="271"/>
      <c r="M24" s="425">
        <f>7*1.8</f>
        <v>12.6</v>
      </c>
      <c r="N24" s="425">
        <f t="shared" ref="N24:Q24" si="1">7*1.8</f>
        <v>12.6</v>
      </c>
      <c r="O24" s="425">
        <f t="shared" si="1"/>
        <v>12.6</v>
      </c>
      <c r="P24" s="425">
        <f t="shared" si="1"/>
        <v>12.6</v>
      </c>
      <c r="Q24" s="425">
        <f t="shared" si="1"/>
        <v>12.6</v>
      </c>
      <c r="R24" s="425">
        <f>5*1.8</f>
        <v>9</v>
      </c>
      <c r="S24" s="425">
        <f t="shared" ref="S24:V24" si="2">5*1.8</f>
        <v>9</v>
      </c>
      <c r="T24" s="425">
        <f t="shared" si="2"/>
        <v>9</v>
      </c>
      <c r="U24" s="425">
        <f t="shared" si="2"/>
        <v>9</v>
      </c>
      <c r="V24" s="425">
        <f t="shared" si="2"/>
        <v>9</v>
      </c>
      <c r="W24" s="425">
        <f>4*1.8</f>
        <v>7.2</v>
      </c>
      <c r="X24" s="425">
        <f t="shared" ref="X24:AA24" si="3">4*1.8</f>
        <v>7.2</v>
      </c>
      <c r="Y24" s="425">
        <f t="shared" si="3"/>
        <v>7.2</v>
      </c>
      <c r="Z24" s="425">
        <f t="shared" si="3"/>
        <v>7.2</v>
      </c>
      <c r="AA24" s="425">
        <f t="shared" si="3"/>
        <v>7.2</v>
      </c>
      <c r="AB24" s="427"/>
    </row>
    <row r="25" spans="2:28" x14ac:dyDescent="0.25">
      <c r="C25" s="261" t="s">
        <v>70</v>
      </c>
      <c r="D25" s="261" t="s">
        <v>71</v>
      </c>
      <c r="E25" s="261" t="s">
        <v>72</v>
      </c>
      <c r="F25" s="261" t="s">
        <v>75</v>
      </c>
      <c r="G25" s="261" t="s">
        <v>78</v>
      </c>
      <c r="H25" s="261" t="s">
        <v>74</v>
      </c>
      <c r="L25" s="257" t="s">
        <v>121</v>
      </c>
      <c r="M25" s="257">
        <f t="shared" ref="M25:AA25" si="4">M24*65</f>
        <v>819</v>
      </c>
      <c r="N25" s="257">
        <f t="shared" si="4"/>
        <v>819</v>
      </c>
      <c r="O25" s="257">
        <f t="shared" si="4"/>
        <v>819</v>
      </c>
      <c r="P25" s="257">
        <f t="shared" si="4"/>
        <v>819</v>
      </c>
      <c r="Q25" s="257">
        <f t="shared" si="4"/>
        <v>819</v>
      </c>
      <c r="R25" s="257">
        <f t="shared" si="4"/>
        <v>585</v>
      </c>
      <c r="S25" s="257">
        <f t="shared" si="4"/>
        <v>585</v>
      </c>
      <c r="T25" s="257">
        <f t="shared" si="4"/>
        <v>585</v>
      </c>
      <c r="U25" s="257">
        <f t="shared" si="4"/>
        <v>585</v>
      </c>
      <c r="V25" s="257">
        <f t="shared" si="4"/>
        <v>585</v>
      </c>
      <c r="W25" s="257">
        <f t="shared" si="4"/>
        <v>468</v>
      </c>
      <c r="X25" s="257">
        <f t="shared" si="4"/>
        <v>468</v>
      </c>
      <c r="Y25" s="257">
        <f t="shared" si="4"/>
        <v>468</v>
      </c>
      <c r="Z25" s="257">
        <f t="shared" si="4"/>
        <v>468</v>
      </c>
      <c r="AA25" s="257">
        <f t="shared" si="4"/>
        <v>468</v>
      </c>
      <c r="AB25" s="427">
        <f>SUM(M25:AA25)</f>
        <v>9360</v>
      </c>
    </row>
    <row r="26" spans="2:28" x14ac:dyDescent="0.25">
      <c r="C26" s="261"/>
      <c r="D26" s="261"/>
      <c r="E26" s="261"/>
      <c r="F26" s="261"/>
      <c r="G26" s="261"/>
      <c r="H26" s="261"/>
      <c r="AB26" s="427"/>
    </row>
    <row r="27" spans="2:28" x14ac:dyDescent="0.25">
      <c r="C27" s="261"/>
      <c r="D27" s="261"/>
      <c r="E27" s="261"/>
      <c r="F27" s="261"/>
      <c r="G27" s="261"/>
      <c r="H27" s="261"/>
      <c r="L27" s="262" t="s">
        <v>94</v>
      </c>
      <c r="M27" s="262">
        <f>M25+M23</f>
        <v>962.48</v>
      </c>
      <c r="N27" s="262">
        <f>M27+N25+N23</f>
        <v>1927.83</v>
      </c>
      <c r="O27" s="262">
        <f t="shared" ref="O27:AA27" si="5">N27+O25+O23</f>
        <v>2896.11</v>
      </c>
      <c r="P27" s="262">
        <f t="shared" si="5"/>
        <v>3867.38</v>
      </c>
      <c r="Q27" s="262">
        <f t="shared" si="5"/>
        <v>4841.7</v>
      </c>
      <c r="R27" s="262">
        <f t="shared" si="5"/>
        <v>5585.13</v>
      </c>
      <c r="S27" s="262">
        <f t="shared" si="5"/>
        <v>6331.7300000000005</v>
      </c>
      <c r="T27" s="262">
        <f t="shared" si="5"/>
        <v>7081.56</v>
      </c>
      <c r="U27" s="262">
        <f t="shared" si="5"/>
        <v>7834.6900000000005</v>
      </c>
      <c r="V27" s="262">
        <f t="shared" si="5"/>
        <v>8591.18</v>
      </c>
      <c r="W27" s="262">
        <f t="shared" si="5"/>
        <v>9234.1</v>
      </c>
      <c r="X27" s="262">
        <f t="shared" si="5"/>
        <v>9880.52</v>
      </c>
      <c r="Y27" s="262">
        <f t="shared" si="5"/>
        <v>10530.51</v>
      </c>
      <c r="Z27" s="262">
        <f t="shared" si="5"/>
        <v>11184.14</v>
      </c>
      <c r="AA27" s="262">
        <f t="shared" si="5"/>
        <v>11841.48</v>
      </c>
      <c r="AB27" s="428">
        <f>SUM(AB23:AB25)</f>
        <v>11841.48</v>
      </c>
    </row>
    <row r="28" spans="2:28" x14ac:dyDescent="0.25">
      <c r="B28" s="257" t="s">
        <v>69</v>
      </c>
      <c r="C28" s="257">
        <v>32.5</v>
      </c>
      <c r="E28" s="257">
        <f>SUM(C28:D28)</f>
        <v>32.5</v>
      </c>
      <c r="G28" s="257">
        <f>SUM(E28:F28)</f>
        <v>32.5</v>
      </c>
      <c r="H28" s="257">
        <f>ROUND(E28/5,2)</f>
        <v>6.5</v>
      </c>
    </row>
    <row r="29" spans="2:28" x14ac:dyDescent="0.25">
      <c r="B29" s="257" t="s">
        <v>73</v>
      </c>
      <c r="C29" s="257">
        <v>52</v>
      </c>
      <c r="E29" s="257">
        <f>SUM(C29:D29)</f>
        <v>52</v>
      </c>
      <c r="F29" s="257">
        <v>19</v>
      </c>
      <c r="G29" s="262">
        <f>SUM(E29:F29)</f>
        <v>71</v>
      </c>
      <c r="H29" s="257">
        <f>ROUND(E29/5,2)</f>
        <v>10.4</v>
      </c>
      <c r="L29" s="257" t="s">
        <v>123</v>
      </c>
      <c r="AA29" s="257" t="s">
        <v>122</v>
      </c>
    </row>
    <row r="30" spans="2:28" x14ac:dyDescent="0.25">
      <c r="G30" s="262"/>
      <c r="L30" s="433" t="s">
        <v>127</v>
      </c>
      <c r="M30" s="451">
        <v>6773.4</v>
      </c>
      <c r="N30" s="451">
        <f>ROUND(M30*1.02,2)</f>
        <v>6908.87</v>
      </c>
      <c r="O30" s="451">
        <f t="shared" ref="O30:AA30" si="6">ROUND(N30*1.02,2)</f>
        <v>7047.05</v>
      </c>
      <c r="P30" s="451">
        <f t="shared" si="6"/>
        <v>7187.99</v>
      </c>
      <c r="Q30" s="451">
        <f t="shared" si="6"/>
        <v>7331.75</v>
      </c>
      <c r="R30" s="451">
        <f t="shared" si="6"/>
        <v>7478.39</v>
      </c>
      <c r="S30" s="451">
        <f t="shared" si="6"/>
        <v>7627.96</v>
      </c>
      <c r="T30" s="451">
        <f t="shared" si="6"/>
        <v>7780.52</v>
      </c>
      <c r="U30" s="451">
        <f t="shared" si="6"/>
        <v>7936.13</v>
      </c>
      <c r="V30" s="451">
        <f t="shared" si="6"/>
        <v>8094.85</v>
      </c>
      <c r="W30" s="451">
        <f t="shared" si="6"/>
        <v>8256.75</v>
      </c>
      <c r="X30" s="451">
        <f t="shared" si="6"/>
        <v>8421.89</v>
      </c>
      <c r="Y30" s="451">
        <f t="shared" si="6"/>
        <v>8590.33</v>
      </c>
      <c r="Z30" s="451">
        <f t="shared" si="6"/>
        <v>8762.14</v>
      </c>
      <c r="AA30" s="452">
        <f t="shared" si="6"/>
        <v>8937.3799999999992</v>
      </c>
      <c r="AB30" s="262"/>
    </row>
    <row r="31" spans="2:28" x14ac:dyDescent="0.25">
      <c r="G31" s="262"/>
      <c r="L31" s="434"/>
      <c r="M31" s="453">
        <f>M27-M30</f>
        <v>-5810.92</v>
      </c>
      <c r="N31" s="453">
        <f t="shared" ref="N31:AA31" si="7">N27-N30</f>
        <v>-4981.04</v>
      </c>
      <c r="O31" s="453">
        <f t="shared" si="7"/>
        <v>-4150.9400000000005</v>
      </c>
      <c r="P31" s="453">
        <f t="shared" si="7"/>
        <v>-3320.6099999999997</v>
      </c>
      <c r="Q31" s="453">
        <f t="shared" si="7"/>
        <v>-2490.0500000000002</v>
      </c>
      <c r="R31" s="453">
        <f t="shared" si="7"/>
        <v>-1893.2600000000002</v>
      </c>
      <c r="S31" s="453">
        <f t="shared" si="7"/>
        <v>-1296.2299999999996</v>
      </c>
      <c r="T31" s="453">
        <f t="shared" si="7"/>
        <v>-698.96</v>
      </c>
      <c r="U31" s="453">
        <f t="shared" si="7"/>
        <v>-101.4399999999996</v>
      </c>
      <c r="V31" s="453">
        <f t="shared" si="7"/>
        <v>496.32999999999993</v>
      </c>
      <c r="W31" s="453">
        <f t="shared" si="7"/>
        <v>977.35000000000036</v>
      </c>
      <c r="X31" s="453">
        <f t="shared" si="7"/>
        <v>1458.630000000001</v>
      </c>
      <c r="Y31" s="453">
        <f t="shared" si="7"/>
        <v>1940.1800000000003</v>
      </c>
      <c r="Z31" s="453">
        <f t="shared" si="7"/>
        <v>2422</v>
      </c>
      <c r="AA31" s="454">
        <f t="shared" si="7"/>
        <v>2904.1000000000004</v>
      </c>
      <c r="AB31" s="262"/>
    </row>
    <row r="32" spans="2:28" x14ac:dyDescent="0.25">
      <c r="G32" s="262"/>
      <c r="L32" s="435" t="s">
        <v>128</v>
      </c>
      <c r="M32" s="455">
        <v>6773.4</v>
      </c>
      <c r="N32" s="455">
        <f>ROUND(M32*1.03,2)</f>
        <v>6976.6</v>
      </c>
      <c r="O32" s="455">
        <f t="shared" ref="O32:AA32" si="8">ROUND(N32*1.03,2)</f>
        <v>7185.9</v>
      </c>
      <c r="P32" s="455">
        <f t="shared" si="8"/>
        <v>7401.48</v>
      </c>
      <c r="Q32" s="455">
        <f t="shared" si="8"/>
        <v>7623.52</v>
      </c>
      <c r="R32" s="455">
        <f t="shared" si="8"/>
        <v>7852.23</v>
      </c>
      <c r="S32" s="455">
        <f t="shared" si="8"/>
        <v>8087.8</v>
      </c>
      <c r="T32" s="455">
        <f t="shared" si="8"/>
        <v>8330.43</v>
      </c>
      <c r="U32" s="455">
        <f t="shared" si="8"/>
        <v>8580.34</v>
      </c>
      <c r="V32" s="455">
        <f t="shared" si="8"/>
        <v>8837.75</v>
      </c>
      <c r="W32" s="455">
        <f t="shared" si="8"/>
        <v>9102.8799999999992</v>
      </c>
      <c r="X32" s="455">
        <f t="shared" si="8"/>
        <v>9375.9699999999993</v>
      </c>
      <c r="Y32" s="455">
        <f t="shared" si="8"/>
        <v>9657.25</v>
      </c>
      <c r="Z32" s="455">
        <f t="shared" si="8"/>
        <v>9946.9699999999993</v>
      </c>
      <c r="AA32" s="456">
        <f t="shared" si="8"/>
        <v>10245.379999999999</v>
      </c>
    </row>
    <row r="33" spans="2:27" x14ac:dyDescent="0.25">
      <c r="G33" s="262"/>
      <c r="L33" s="436"/>
      <c r="M33" s="457">
        <f>M27-M32</f>
        <v>-5810.92</v>
      </c>
      <c r="N33" s="457">
        <f t="shared" ref="N33:AA33" si="9">N27-N32</f>
        <v>-5048.7700000000004</v>
      </c>
      <c r="O33" s="457">
        <f t="shared" si="9"/>
        <v>-4289.7899999999991</v>
      </c>
      <c r="P33" s="457">
        <f t="shared" si="9"/>
        <v>-3534.0999999999995</v>
      </c>
      <c r="Q33" s="457">
        <f t="shared" si="9"/>
        <v>-2781.8200000000006</v>
      </c>
      <c r="R33" s="457">
        <f t="shared" si="9"/>
        <v>-2267.0999999999995</v>
      </c>
      <c r="S33" s="457">
        <f t="shared" si="9"/>
        <v>-1756.0699999999997</v>
      </c>
      <c r="T33" s="457">
        <f t="shared" si="9"/>
        <v>-1248.8699999999999</v>
      </c>
      <c r="U33" s="457">
        <f t="shared" si="9"/>
        <v>-745.64999999999964</v>
      </c>
      <c r="V33" s="457">
        <f t="shared" si="9"/>
        <v>-246.56999999999971</v>
      </c>
      <c r="W33" s="457">
        <f t="shared" si="9"/>
        <v>131.22000000000116</v>
      </c>
      <c r="X33" s="457">
        <f t="shared" si="9"/>
        <v>504.55000000000109</v>
      </c>
      <c r="Y33" s="457">
        <f t="shared" si="9"/>
        <v>873.26000000000022</v>
      </c>
      <c r="Z33" s="457">
        <f t="shared" si="9"/>
        <v>1237.17</v>
      </c>
      <c r="AA33" s="458">
        <f t="shared" si="9"/>
        <v>1596.1000000000004</v>
      </c>
    </row>
    <row r="34" spans="2:27" x14ac:dyDescent="0.25">
      <c r="C34" s="543" t="s">
        <v>79</v>
      </c>
      <c r="D34" s="544"/>
      <c r="E34" s="263" t="s">
        <v>78</v>
      </c>
      <c r="F34" s="261" t="s">
        <v>74</v>
      </c>
      <c r="H34" s="543" t="s">
        <v>80</v>
      </c>
      <c r="I34" s="544"/>
      <c r="J34" s="263" t="s">
        <v>78</v>
      </c>
      <c r="K34" s="261" t="s">
        <v>74</v>
      </c>
      <c r="L34" s="437" t="s">
        <v>129</v>
      </c>
      <c r="M34" s="459">
        <v>6773.4</v>
      </c>
      <c r="N34" s="459">
        <f>ROUND(M34*1.04,2)</f>
        <v>7044.34</v>
      </c>
      <c r="O34" s="459">
        <f t="shared" ref="O34:AA34" si="10">ROUND(N34*1.04,2)</f>
        <v>7326.11</v>
      </c>
      <c r="P34" s="459">
        <f t="shared" si="10"/>
        <v>7619.15</v>
      </c>
      <c r="Q34" s="459">
        <f t="shared" si="10"/>
        <v>7923.92</v>
      </c>
      <c r="R34" s="459">
        <f t="shared" si="10"/>
        <v>8240.8799999999992</v>
      </c>
      <c r="S34" s="459">
        <f t="shared" si="10"/>
        <v>8570.52</v>
      </c>
      <c r="T34" s="459">
        <f t="shared" si="10"/>
        <v>8913.34</v>
      </c>
      <c r="U34" s="459">
        <f t="shared" si="10"/>
        <v>9269.8700000000008</v>
      </c>
      <c r="V34" s="459">
        <f t="shared" si="10"/>
        <v>9640.66</v>
      </c>
      <c r="W34" s="459">
        <f t="shared" si="10"/>
        <v>10026.290000000001</v>
      </c>
      <c r="X34" s="459">
        <f t="shared" si="10"/>
        <v>10427.34</v>
      </c>
      <c r="Y34" s="459">
        <f t="shared" si="10"/>
        <v>10844.43</v>
      </c>
      <c r="Z34" s="459">
        <f t="shared" si="10"/>
        <v>11278.21</v>
      </c>
      <c r="AA34" s="460">
        <f t="shared" si="10"/>
        <v>11729.34</v>
      </c>
    </row>
    <row r="35" spans="2:27" x14ac:dyDescent="0.25">
      <c r="C35" s="429"/>
      <c r="D35" s="430"/>
      <c r="E35" s="431"/>
      <c r="F35" s="261"/>
      <c r="H35" s="429"/>
      <c r="I35" s="430"/>
      <c r="J35" s="431"/>
      <c r="K35" s="261"/>
      <c r="L35" s="438"/>
      <c r="M35" s="461">
        <f>M27-M34</f>
        <v>-5810.92</v>
      </c>
      <c r="N35" s="461">
        <f t="shared" ref="N35:AA35" si="11">N27-N34</f>
        <v>-5116.51</v>
      </c>
      <c r="O35" s="461">
        <f t="shared" si="11"/>
        <v>-4430</v>
      </c>
      <c r="P35" s="461">
        <f t="shared" si="11"/>
        <v>-3751.7699999999995</v>
      </c>
      <c r="Q35" s="461">
        <f t="shared" si="11"/>
        <v>-3082.2200000000003</v>
      </c>
      <c r="R35" s="461">
        <f t="shared" si="11"/>
        <v>-2655.7499999999991</v>
      </c>
      <c r="S35" s="461">
        <f t="shared" si="11"/>
        <v>-2238.79</v>
      </c>
      <c r="T35" s="461">
        <f t="shared" si="11"/>
        <v>-1831.7799999999997</v>
      </c>
      <c r="U35" s="461">
        <f t="shared" si="11"/>
        <v>-1435.1800000000003</v>
      </c>
      <c r="V35" s="461">
        <f t="shared" si="11"/>
        <v>-1049.4799999999996</v>
      </c>
      <c r="W35" s="461">
        <f t="shared" si="11"/>
        <v>-792.19000000000051</v>
      </c>
      <c r="X35" s="461">
        <f t="shared" si="11"/>
        <v>-546.81999999999971</v>
      </c>
      <c r="Y35" s="461">
        <f t="shared" si="11"/>
        <v>-313.92000000000007</v>
      </c>
      <c r="Z35" s="461">
        <f t="shared" si="11"/>
        <v>-94.069999999999709</v>
      </c>
      <c r="AA35" s="462">
        <f t="shared" si="11"/>
        <v>112.13999999999942</v>
      </c>
    </row>
    <row r="36" spans="2:27" x14ac:dyDescent="0.25">
      <c r="B36" s="257" t="s">
        <v>70</v>
      </c>
      <c r="C36" s="264">
        <v>-30</v>
      </c>
      <c r="D36" s="265">
        <v>64</v>
      </c>
      <c r="E36" s="266">
        <f>SUM(C36:D36)</f>
        <v>34</v>
      </c>
      <c r="F36" s="257">
        <f>ROUND(E36/5,2)</f>
        <v>6.8</v>
      </c>
      <c r="H36" s="264">
        <v>52</v>
      </c>
      <c r="I36" s="265">
        <v>0</v>
      </c>
      <c r="J36" s="266">
        <f>SUM(H36:I36)</f>
        <v>52</v>
      </c>
      <c r="K36" s="257">
        <f>ROUND(J36/5,2)</f>
        <v>10.4</v>
      </c>
      <c r="L36" s="439" t="s">
        <v>130</v>
      </c>
      <c r="M36" s="463">
        <v>6773.4</v>
      </c>
      <c r="N36" s="463">
        <f>ROUND(M36*1.05,2)</f>
        <v>7112.07</v>
      </c>
      <c r="O36" s="463">
        <f t="shared" ref="O36:AA36" si="12">ROUND(N36*1.05,2)</f>
        <v>7467.67</v>
      </c>
      <c r="P36" s="463">
        <f t="shared" si="12"/>
        <v>7841.05</v>
      </c>
      <c r="Q36" s="463">
        <f t="shared" si="12"/>
        <v>8233.1</v>
      </c>
      <c r="R36" s="463">
        <f t="shared" si="12"/>
        <v>8644.76</v>
      </c>
      <c r="S36" s="463">
        <f t="shared" si="12"/>
        <v>9077</v>
      </c>
      <c r="T36" s="463">
        <f t="shared" si="12"/>
        <v>9530.85</v>
      </c>
      <c r="U36" s="463">
        <f t="shared" si="12"/>
        <v>10007.39</v>
      </c>
      <c r="V36" s="463">
        <f t="shared" si="12"/>
        <v>10507.76</v>
      </c>
      <c r="W36" s="463">
        <f t="shared" si="12"/>
        <v>11033.15</v>
      </c>
      <c r="X36" s="463">
        <f t="shared" si="12"/>
        <v>11584.81</v>
      </c>
      <c r="Y36" s="463">
        <f t="shared" si="12"/>
        <v>12164.05</v>
      </c>
      <c r="Z36" s="463">
        <f t="shared" si="12"/>
        <v>12772.25</v>
      </c>
      <c r="AA36" s="464">
        <f t="shared" si="12"/>
        <v>13410.86</v>
      </c>
    </row>
    <row r="37" spans="2:27" x14ac:dyDescent="0.25">
      <c r="B37" s="257" t="s">
        <v>71</v>
      </c>
      <c r="C37" s="267">
        <v>0</v>
      </c>
      <c r="D37" s="268">
        <v>0</v>
      </c>
      <c r="E37" s="269">
        <f>SUM(C37:D37)</f>
        <v>0</v>
      </c>
      <c r="F37" s="257">
        <f>ROUND(E37/2,2)</f>
        <v>0</v>
      </c>
      <c r="H37" s="267">
        <v>13</v>
      </c>
      <c r="I37" s="268">
        <v>18</v>
      </c>
      <c r="J37" s="269">
        <f>SUM(H37:I37)</f>
        <v>31</v>
      </c>
      <c r="K37" s="257">
        <f>ROUND(J37/2,2)</f>
        <v>15.5</v>
      </c>
      <c r="L37" s="432"/>
      <c r="M37" s="465">
        <f>M27-M36</f>
        <v>-5810.92</v>
      </c>
      <c r="N37" s="465">
        <f t="shared" ref="N37:AA37" si="13">N27-N36</f>
        <v>-5184.24</v>
      </c>
      <c r="O37" s="465">
        <f t="shared" si="13"/>
        <v>-4571.5599999999995</v>
      </c>
      <c r="P37" s="465">
        <f t="shared" si="13"/>
        <v>-3973.67</v>
      </c>
      <c r="Q37" s="465">
        <f t="shared" si="13"/>
        <v>-3391.4000000000005</v>
      </c>
      <c r="R37" s="465">
        <f t="shared" si="13"/>
        <v>-3059.63</v>
      </c>
      <c r="S37" s="465">
        <f t="shared" si="13"/>
        <v>-2745.2699999999995</v>
      </c>
      <c r="T37" s="465">
        <f t="shared" si="13"/>
        <v>-2449.29</v>
      </c>
      <c r="U37" s="465">
        <f t="shared" si="13"/>
        <v>-2172.6999999999989</v>
      </c>
      <c r="V37" s="465">
        <f t="shared" si="13"/>
        <v>-1916.58</v>
      </c>
      <c r="W37" s="465">
        <f t="shared" si="13"/>
        <v>-1799.0499999999993</v>
      </c>
      <c r="X37" s="465">
        <f t="shared" si="13"/>
        <v>-1704.2899999999991</v>
      </c>
      <c r="Y37" s="465">
        <f t="shared" si="13"/>
        <v>-1633.5399999999991</v>
      </c>
      <c r="Z37" s="465">
        <f t="shared" si="13"/>
        <v>-1588.1100000000006</v>
      </c>
      <c r="AA37" s="466">
        <f t="shared" si="13"/>
        <v>-1569.380000000001</v>
      </c>
    </row>
    <row r="38" spans="2:27" x14ac:dyDescent="0.25">
      <c r="D38" s="257" t="s">
        <v>65</v>
      </c>
      <c r="E38" s="262">
        <f>SUM(E36:E37)</f>
        <v>34</v>
      </c>
      <c r="F38" s="257">
        <f>ROUND(E38/7,2)</f>
        <v>4.8600000000000003</v>
      </c>
      <c r="J38" s="262">
        <f>SUM(J36:J37)</f>
        <v>83</v>
      </c>
      <c r="K38" s="257">
        <f>ROUND(J38/7,2)</f>
        <v>11.86</v>
      </c>
    </row>
    <row r="39" spans="2:27" x14ac:dyDescent="0.25">
      <c r="E39" s="270">
        <f>ROUND(E38/(E38+J38),4)</f>
        <v>0.29060000000000002</v>
      </c>
      <c r="J39" s="270">
        <f>1-E39</f>
        <v>0.70940000000000003</v>
      </c>
    </row>
    <row r="41" spans="2:27" x14ac:dyDescent="0.25">
      <c r="E41" s="257" t="s">
        <v>82</v>
      </c>
      <c r="F41" s="257" t="s">
        <v>83</v>
      </c>
      <c r="G41" s="257" t="s">
        <v>50</v>
      </c>
    </row>
    <row r="42" spans="2:27" x14ac:dyDescent="0.25">
      <c r="B42" s="257" t="s">
        <v>81</v>
      </c>
      <c r="E42" s="276">
        <f>E38+J38</f>
        <v>117</v>
      </c>
      <c r="F42" s="257">
        <f>D36+I37</f>
        <v>82</v>
      </c>
      <c r="G42" s="257">
        <f>E42-F42</f>
        <v>35</v>
      </c>
      <c r="H42" s="257" t="s">
        <v>93</v>
      </c>
    </row>
    <row r="43" spans="2:27" x14ac:dyDescent="0.25">
      <c r="C43" s="257" t="s">
        <v>84</v>
      </c>
      <c r="E43" s="257">
        <f>ROUND(E42/7,2)</f>
        <v>16.71</v>
      </c>
      <c r="F43" s="257">
        <f>ROUND(F42/7,2)</f>
        <v>11.71</v>
      </c>
      <c r="G43" s="257">
        <f>ROUND(G42/7,2)</f>
        <v>5</v>
      </c>
      <c r="H43" s="257" t="s">
        <v>93</v>
      </c>
    </row>
    <row r="44" spans="2:27" x14ac:dyDescent="0.25">
      <c r="C44" s="257" t="s">
        <v>85</v>
      </c>
      <c r="E44" s="257">
        <f>ROUND(E43*365,2)</f>
        <v>6099.15</v>
      </c>
      <c r="G44" s="257">
        <f>ROUND(G43*365,2)</f>
        <v>1825</v>
      </c>
      <c r="H44" s="257" t="s">
        <v>93</v>
      </c>
    </row>
    <row r="45" spans="2:27" x14ac:dyDescent="0.25">
      <c r="B45" s="257" t="s">
        <v>88</v>
      </c>
      <c r="H45" s="541" t="s">
        <v>89</v>
      </c>
      <c r="I45" s="542"/>
    </row>
    <row r="46" spans="2:27" x14ac:dyDescent="0.25">
      <c r="C46" s="257" t="s">
        <v>86</v>
      </c>
      <c r="D46" s="5">
        <f>E39</f>
        <v>0.29060000000000002</v>
      </c>
      <c r="E46" s="257">
        <f>ROUND(E44*D46,2)</f>
        <v>1772.41</v>
      </c>
      <c r="F46" s="257">
        <v>-2300</v>
      </c>
      <c r="G46" s="257">
        <f>SUM(E46:F46)</f>
        <v>-527.58999999999992</v>
      </c>
      <c r="H46" s="272">
        <v>80</v>
      </c>
      <c r="I46" s="273">
        <f>ROUND(H46/10*12,2)</f>
        <v>96</v>
      </c>
    </row>
    <row r="47" spans="2:27" x14ac:dyDescent="0.25">
      <c r="C47" s="257" t="s">
        <v>87</v>
      </c>
      <c r="D47" s="5">
        <f>J39</f>
        <v>0.70940000000000003</v>
      </c>
      <c r="E47" s="257">
        <f>E44-E46</f>
        <v>4326.74</v>
      </c>
      <c r="F47" s="257">
        <v>-700</v>
      </c>
      <c r="G47" s="257">
        <f>SUM(E47:F47)</f>
        <v>3626.74</v>
      </c>
      <c r="H47" s="272">
        <v>4732</v>
      </c>
      <c r="I47" s="273">
        <f>ROUND(H47/10*12,2)</f>
        <v>5678.4</v>
      </c>
    </row>
    <row r="48" spans="2:27" x14ac:dyDescent="0.25">
      <c r="H48" s="274" t="s">
        <v>90</v>
      </c>
      <c r="I48" s="275" t="s">
        <v>91</v>
      </c>
    </row>
  </sheetData>
  <mergeCells count="6">
    <mergeCell ref="H45:I45"/>
    <mergeCell ref="C7:D7"/>
    <mergeCell ref="H7:I7"/>
    <mergeCell ref="H17:I17"/>
    <mergeCell ref="C34:D34"/>
    <mergeCell ref="H34:I34"/>
  </mergeCells>
  <pageMargins left="0.24" right="0.2" top="0.96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Feuil1</vt:lpstr>
      <vt:lpstr>2010-2011</vt:lpstr>
      <vt:lpstr>2011-2012</vt:lpstr>
      <vt:lpstr>Diverses consommations</vt:lpstr>
      <vt:lpstr>Graphique</vt:lpstr>
      <vt:lpstr>'2011-2012'!Zone_d_impression</vt:lpstr>
      <vt:lpstr>'Diverses consommations'!Zone_d_impression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2016-10-02T15:56:03Z</dcterms:modified>
</cp:coreProperties>
</file>