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Z:\TRIANGLE\AMENAGEMENTS\00-MOI\"/>
    </mc:Choice>
  </mc:AlternateContent>
  <xr:revisionPtr revIDLastSave="0" documentId="13_ncr:1_{7F7C57B5-34AD-434C-80C9-460C454CA939}" xr6:coauthVersionLast="47" xr6:coauthVersionMax="47" xr10:uidLastSave="{00000000-0000-0000-0000-000000000000}"/>
  <bookViews>
    <workbookView xWindow="435" yWindow="660" windowWidth="27345" windowHeight="1422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97" i="1" l="1"/>
  <c r="O395" i="1"/>
  <c r="O394" i="1"/>
  <c r="M429" i="1"/>
  <c r="G412" i="1"/>
  <c r="N393" i="1" l="1"/>
  <c r="N398" i="1"/>
  <c r="N396" i="1"/>
  <c r="N392" i="1"/>
  <c r="V334" i="1"/>
  <c r="N404" i="1"/>
  <c r="N403" i="1"/>
  <c r="N402" i="1"/>
  <c r="N401" i="1"/>
  <c r="N400" i="1"/>
  <c r="N390" i="1"/>
  <c r="K385" i="1"/>
  <c r="V69" i="1"/>
  <c r="T69" i="1"/>
  <c r="K414" i="1"/>
  <c r="M414" i="1" s="1"/>
  <c r="K406" i="1"/>
  <c r="G413" i="1" s="1"/>
  <c r="T67" i="1"/>
  <c r="T65" i="1"/>
  <c r="V67" i="1"/>
  <c r="V65" i="1"/>
  <c r="V94" i="1"/>
  <c r="V91" i="1"/>
  <c r="G420" i="1"/>
  <c r="K415" i="1"/>
  <c r="M415" i="1" s="1"/>
  <c r="O257" i="1"/>
  <c r="R257" i="1" s="1"/>
  <c r="X257" i="1" s="1"/>
  <c r="O255" i="1"/>
  <c r="R255" i="1" s="1"/>
  <c r="X255" i="1" s="1"/>
  <c r="O258" i="1"/>
  <c r="R258" i="1" s="1"/>
  <c r="O262" i="1"/>
  <c r="O261" i="1"/>
  <c r="R261" i="1" s="1"/>
  <c r="X261" i="1" s="1"/>
  <c r="N406" i="1" l="1"/>
  <c r="M420" i="1"/>
  <c r="R262" i="1"/>
  <c r="X262" i="1" s="1"/>
  <c r="X26" i="1"/>
  <c r="X29" i="1"/>
  <c r="X31" i="1"/>
  <c r="X33" i="1"/>
  <c r="X277" i="1"/>
  <c r="K338" i="1"/>
  <c r="P216" i="1"/>
  <c r="R216" i="1" s="1"/>
  <c r="X216" i="1" s="1"/>
  <c r="P215" i="1"/>
  <c r="R215" i="1" s="1"/>
  <c r="X215" i="1" s="1"/>
  <c r="P214" i="1"/>
  <c r="R214" i="1" s="1"/>
  <c r="X214" i="1" s="1"/>
  <c r="M332" i="1"/>
  <c r="R332" i="1" s="1"/>
  <c r="X332" i="1" s="1"/>
  <c r="M330" i="1"/>
  <c r="R330" i="1" s="1"/>
  <c r="X330" i="1" s="1"/>
  <c r="M329" i="1"/>
  <c r="R329" i="1" s="1"/>
  <c r="X329" i="1" s="1"/>
  <c r="M328" i="1"/>
  <c r="R328" i="1" s="1"/>
  <c r="X328" i="1" s="1"/>
  <c r="M327" i="1"/>
  <c r="R327" i="1" s="1"/>
  <c r="X327" i="1" s="1"/>
  <c r="M324" i="1"/>
  <c r="R324" i="1" s="1"/>
  <c r="X324" i="1" s="1"/>
  <c r="M323" i="1"/>
  <c r="R323" i="1" s="1"/>
  <c r="X323" i="1" s="1"/>
  <c r="M322" i="1"/>
  <c r="R322" i="1" s="1"/>
  <c r="X322" i="1" s="1"/>
  <c r="M321" i="1"/>
  <c r="R321" i="1" s="1"/>
  <c r="X321" i="1" s="1"/>
  <c r="M320" i="1"/>
  <c r="R320" i="1" s="1"/>
  <c r="X320" i="1" s="1"/>
  <c r="M319" i="1"/>
  <c r="R319" i="1" s="1"/>
  <c r="X319" i="1" s="1"/>
  <c r="M318" i="1"/>
  <c r="R318" i="1" s="1"/>
  <c r="X318" i="1" s="1"/>
  <c r="M317" i="1"/>
  <c r="R317" i="1" s="1"/>
  <c r="X317" i="1" s="1"/>
  <c r="M316" i="1"/>
  <c r="R316" i="1" s="1"/>
  <c r="X316" i="1" s="1"/>
  <c r="M315" i="1"/>
  <c r="R315" i="1" s="1"/>
  <c r="X315" i="1" s="1"/>
  <c r="M313" i="1"/>
  <c r="R313" i="1" s="1"/>
  <c r="X313" i="1" s="1"/>
  <c r="M312" i="1"/>
  <c r="R312" i="1" s="1"/>
  <c r="X312" i="1" s="1"/>
  <c r="M311" i="1"/>
  <c r="R311" i="1" s="1"/>
  <c r="X311" i="1" s="1"/>
  <c r="M310" i="1"/>
  <c r="R310" i="1" s="1"/>
  <c r="X310" i="1" s="1"/>
  <c r="M309" i="1"/>
  <c r="R309" i="1" s="1"/>
  <c r="X309" i="1" s="1"/>
  <c r="M308" i="1"/>
  <c r="R308" i="1" s="1"/>
  <c r="X308" i="1" s="1"/>
  <c r="M307" i="1"/>
  <c r="R307" i="1" s="1"/>
  <c r="X307" i="1" s="1"/>
  <c r="M306" i="1"/>
  <c r="R306" i="1" s="1"/>
  <c r="X306" i="1" s="1"/>
  <c r="M304" i="1"/>
  <c r="R304" i="1" s="1"/>
  <c r="X304" i="1" s="1"/>
  <c r="M303" i="1"/>
  <c r="R303" i="1" s="1"/>
  <c r="X303" i="1" s="1"/>
  <c r="M302" i="1"/>
  <c r="R302" i="1" s="1"/>
  <c r="X302" i="1" s="1"/>
  <c r="M301" i="1"/>
  <c r="R301" i="1" s="1"/>
  <c r="X301" i="1" s="1"/>
  <c r="M300" i="1"/>
  <c r="R300" i="1" s="1"/>
  <c r="X300" i="1" s="1"/>
  <c r="M299" i="1"/>
  <c r="R299" i="1" s="1"/>
  <c r="X299" i="1" s="1"/>
  <c r="M298" i="1"/>
  <c r="R298" i="1" s="1"/>
  <c r="X298" i="1" s="1"/>
  <c r="M297" i="1"/>
  <c r="R297" i="1" s="1"/>
  <c r="X297" i="1" s="1"/>
  <c r="M296" i="1"/>
  <c r="R296" i="1" s="1"/>
  <c r="X296" i="1" s="1"/>
  <c r="M295" i="1"/>
  <c r="R295" i="1" s="1"/>
  <c r="X295" i="1" s="1"/>
  <c r="M294" i="1"/>
  <c r="R294" i="1" s="1"/>
  <c r="X294" i="1" s="1"/>
  <c r="N289" i="1"/>
  <c r="R289" i="1" s="1"/>
  <c r="X289" i="1" s="1"/>
  <c r="N287" i="1"/>
  <c r="R287" i="1" s="1"/>
  <c r="X287" i="1" s="1"/>
  <c r="N286" i="1"/>
  <c r="R286" i="1" s="1"/>
  <c r="X286" i="1" s="1"/>
  <c r="N285" i="1"/>
  <c r="R285" i="1" s="1"/>
  <c r="X285" i="1" s="1"/>
  <c r="N282" i="1"/>
  <c r="R282" i="1" s="1"/>
  <c r="X282" i="1" s="1"/>
  <c r="N281" i="1"/>
  <c r="R281" i="1" s="1"/>
  <c r="X281" i="1" s="1"/>
  <c r="N279" i="1"/>
  <c r="R279" i="1" s="1"/>
  <c r="X279" i="1" s="1"/>
  <c r="N278" i="1"/>
  <c r="R278" i="1" s="1"/>
  <c r="X278" i="1" s="1"/>
  <c r="N276" i="1"/>
  <c r="R276" i="1" s="1"/>
  <c r="X276" i="1" s="1"/>
  <c r="N274" i="1"/>
  <c r="R274" i="1" s="1"/>
  <c r="X274" i="1" s="1"/>
  <c r="N272" i="1"/>
  <c r="R272" i="1" s="1"/>
  <c r="X272" i="1" s="1"/>
  <c r="N271" i="1"/>
  <c r="R271" i="1" s="1"/>
  <c r="X271" i="1" s="1"/>
  <c r="N270" i="1"/>
  <c r="R270" i="1" s="1"/>
  <c r="X270" i="1" s="1"/>
  <c r="N269" i="1"/>
  <c r="R269" i="1" s="1"/>
  <c r="X269" i="1" s="1"/>
  <c r="N268" i="1"/>
  <c r="R268" i="1" s="1"/>
  <c r="X268" i="1" s="1"/>
  <c r="N267" i="1"/>
  <c r="R267" i="1" s="1"/>
  <c r="X267" i="1" s="1"/>
  <c r="O260" i="1"/>
  <c r="R260" i="1" s="1"/>
  <c r="X260" i="1" s="1"/>
  <c r="O259" i="1"/>
  <c r="R259" i="1" s="1"/>
  <c r="X259" i="1" s="1"/>
  <c r="O256" i="1"/>
  <c r="R256" i="1" s="1"/>
  <c r="X256" i="1" s="1"/>
  <c r="O254" i="1"/>
  <c r="R254" i="1" s="1"/>
  <c r="X254" i="1" s="1"/>
  <c r="O253" i="1"/>
  <c r="R253" i="1" s="1"/>
  <c r="X253" i="1" s="1"/>
  <c r="O252" i="1"/>
  <c r="R252" i="1" s="1"/>
  <c r="X252" i="1" s="1"/>
  <c r="O251" i="1"/>
  <c r="R251" i="1" s="1"/>
  <c r="X251" i="1" s="1"/>
  <c r="O250" i="1"/>
  <c r="R250" i="1" s="1"/>
  <c r="X250" i="1" s="1"/>
  <c r="O249" i="1"/>
  <c r="R249" i="1" s="1"/>
  <c r="X249" i="1" s="1"/>
  <c r="O248" i="1"/>
  <c r="R248" i="1" s="1"/>
  <c r="X248" i="1" s="1"/>
  <c r="P238" i="1"/>
  <c r="R238" i="1" s="1"/>
  <c r="X238" i="1" s="1"/>
  <c r="P237" i="1"/>
  <c r="R237" i="1" s="1"/>
  <c r="X237" i="1" s="1"/>
  <c r="P243" i="1"/>
  <c r="O243" i="1"/>
  <c r="N243" i="1"/>
  <c r="M243" i="1"/>
  <c r="P242" i="1"/>
  <c r="O242" i="1"/>
  <c r="N242" i="1"/>
  <c r="M242" i="1"/>
  <c r="P240" i="1"/>
  <c r="O240" i="1"/>
  <c r="N240" i="1"/>
  <c r="M240" i="1"/>
  <c r="P235" i="1"/>
  <c r="O235" i="1"/>
  <c r="N235" i="1"/>
  <c r="M235" i="1"/>
  <c r="P234" i="1"/>
  <c r="O234" i="1"/>
  <c r="N234" i="1"/>
  <c r="M234" i="1"/>
  <c r="P231" i="1"/>
  <c r="O231" i="1"/>
  <c r="N231" i="1"/>
  <c r="M231" i="1"/>
  <c r="P229" i="1"/>
  <c r="R229" i="1" s="1"/>
  <c r="X229" i="1" s="1"/>
  <c r="P228" i="1"/>
  <c r="R228" i="1" s="1"/>
  <c r="X228" i="1" s="1"/>
  <c r="P227" i="1"/>
  <c r="R227" i="1" s="1"/>
  <c r="X227" i="1" s="1"/>
  <c r="P226" i="1"/>
  <c r="R226" i="1" s="1"/>
  <c r="X226" i="1" s="1"/>
  <c r="P225" i="1"/>
  <c r="R225" i="1" s="1"/>
  <c r="X225" i="1" s="1"/>
  <c r="P224" i="1"/>
  <c r="R224" i="1" s="1"/>
  <c r="X224" i="1" s="1"/>
  <c r="P223" i="1"/>
  <c r="R223" i="1" s="1"/>
  <c r="X223" i="1" s="1"/>
  <c r="P222" i="1"/>
  <c r="O222" i="1"/>
  <c r="N222" i="1"/>
  <c r="M222" i="1"/>
  <c r="P221" i="1"/>
  <c r="O221" i="1"/>
  <c r="N221" i="1"/>
  <c r="M221" i="1"/>
  <c r="P220" i="1"/>
  <c r="M220" i="1"/>
  <c r="P219" i="1"/>
  <c r="O219" i="1"/>
  <c r="N219" i="1"/>
  <c r="M219" i="1"/>
  <c r="P218" i="1"/>
  <c r="O218" i="1"/>
  <c r="N218" i="1"/>
  <c r="M218" i="1"/>
  <c r="M217" i="1"/>
  <c r="R217" i="1" s="1"/>
  <c r="X217" i="1" s="1"/>
  <c r="P213" i="1"/>
  <c r="O213" i="1"/>
  <c r="N213" i="1"/>
  <c r="M213" i="1"/>
  <c r="P192" i="1"/>
  <c r="O192" i="1"/>
  <c r="N192" i="1"/>
  <c r="M192" i="1"/>
  <c r="P189" i="1"/>
  <c r="O189" i="1"/>
  <c r="N189" i="1"/>
  <c r="M189" i="1"/>
  <c r="P188" i="1"/>
  <c r="O188" i="1"/>
  <c r="N188" i="1"/>
  <c r="M188" i="1"/>
  <c r="P187" i="1"/>
  <c r="O187" i="1"/>
  <c r="N187" i="1"/>
  <c r="M187" i="1"/>
  <c r="P210" i="1"/>
  <c r="O210" i="1"/>
  <c r="N210" i="1"/>
  <c r="P209" i="1"/>
  <c r="O209" i="1"/>
  <c r="N209" i="1"/>
  <c r="P208" i="1"/>
  <c r="O208" i="1"/>
  <c r="N208" i="1"/>
  <c r="P207" i="1"/>
  <c r="O207" i="1"/>
  <c r="N207" i="1"/>
  <c r="P206" i="1"/>
  <c r="O206" i="1"/>
  <c r="N206" i="1"/>
  <c r="P205" i="1"/>
  <c r="R205" i="1" s="1"/>
  <c r="X205" i="1" s="1"/>
  <c r="P204" i="1"/>
  <c r="R204" i="1" s="1"/>
  <c r="X204" i="1" s="1"/>
  <c r="P203" i="1"/>
  <c r="R203" i="1" s="1"/>
  <c r="X203" i="1" s="1"/>
  <c r="P202" i="1"/>
  <c r="R202" i="1" s="1"/>
  <c r="X202" i="1" s="1"/>
  <c r="P201" i="1"/>
  <c r="R201" i="1" s="1"/>
  <c r="X201" i="1" s="1"/>
  <c r="P200" i="1"/>
  <c r="R200" i="1" s="1"/>
  <c r="X200" i="1" s="1"/>
  <c r="P196" i="1"/>
  <c r="R196" i="1" s="1"/>
  <c r="X196" i="1" s="1"/>
  <c r="N198" i="1"/>
  <c r="R198" i="1" s="1"/>
  <c r="X198" i="1" s="1"/>
  <c r="O197" i="1"/>
  <c r="R197" i="1" s="1"/>
  <c r="X197" i="1" s="1"/>
  <c r="P195" i="1"/>
  <c r="O195" i="1"/>
  <c r="N195" i="1"/>
  <c r="P194" i="1"/>
  <c r="O194" i="1"/>
  <c r="N194" i="1"/>
  <c r="P193" i="1"/>
  <c r="O193" i="1"/>
  <c r="N193" i="1"/>
  <c r="O190" i="1"/>
  <c r="N190" i="1"/>
  <c r="P186" i="1"/>
  <c r="O186" i="1"/>
  <c r="N186" i="1"/>
  <c r="M186" i="1"/>
  <c r="P185" i="1"/>
  <c r="O185" i="1"/>
  <c r="N185" i="1"/>
  <c r="M185" i="1"/>
  <c r="P184" i="1"/>
  <c r="O184" i="1"/>
  <c r="N184" i="1"/>
  <c r="P183" i="1"/>
  <c r="O183" i="1"/>
  <c r="N183" i="1"/>
  <c r="P182" i="1"/>
  <c r="O182" i="1"/>
  <c r="N182" i="1"/>
  <c r="P181" i="1"/>
  <c r="O181" i="1"/>
  <c r="N181" i="1"/>
  <c r="P180" i="1"/>
  <c r="O180" i="1"/>
  <c r="N180" i="1"/>
  <c r="M180" i="1"/>
  <c r="M175" i="1"/>
  <c r="P175" i="1"/>
  <c r="O175" i="1"/>
  <c r="N175" i="1"/>
  <c r="M178" i="1"/>
  <c r="R178" i="1" s="1"/>
  <c r="X178" i="1" s="1"/>
  <c r="P179" i="1"/>
  <c r="O179" i="1"/>
  <c r="N179" i="1"/>
  <c r="P177" i="1"/>
  <c r="O177" i="1"/>
  <c r="N177" i="1"/>
  <c r="P176" i="1"/>
  <c r="O176" i="1"/>
  <c r="N176" i="1"/>
  <c r="P174" i="1"/>
  <c r="O174" i="1"/>
  <c r="N174" i="1"/>
  <c r="O173" i="1"/>
  <c r="N173" i="1"/>
  <c r="P173" i="1"/>
  <c r="P172" i="1"/>
  <c r="O172" i="1"/>
  <c r="N172" i="1"/>
  <c r="M172" i="1"/>
  <c r="P170" i="1"/>
  <c r="O170" i="1"/>
  <c r="N170" i="1"/>
  <c r="M170" i="1"/>
  <c r="P169" i="1"/>
  <c r="O169" i="1"/>
  <c r="N169" i="1"/>
  <c r="M169" i="1"/>
  <c r="P168" i="1"/>
  <c r="R168" i="1" s="1"/>
  <c r="X168" i="1" s="1"/>
  <c r="P167" i="1"/>
  <c r="R167" i="1" s="1"/>
  <c r="X167" i="1" s="1"/>
  <c r="P166" i="1"/>
  <c r="R166" i="1" s="1"/>
  <c r="X166" i="1" s="1"/>
  <c r="P161" i="1"/>
  <c r="R161" i="1" s="1"/>
  <c r="X161" i="1" s="1"/>
  <c r="P165" i="1"/>
  <c r="R165" i="1" s="1"/>
  <c r="X165" i="1" s="1"/>
  <c r="P164" i="1"/>
  <c r="R164" i="1" s="1"/>
  <c r="X164" i="1" s="1"/>
  <c r="P163" i="1"/>
  <c r="R163" i="1" s="1"/>
  <c r="X163" i="1" s="1"/>
  <c r="P162" i="1"/>
  <c r="R162" i="1" s="1"/>
  <c r="X162" i="1" s="1"/>
  <c r="K334" i="1"/>
  <c r="K339" i="1" s="1"/>
  <c r="M85" i="1"/>
  <c r="R85" i="1" s="1"/>
  <c r="P151" i="1"/>
  <c r="O151" i="1"/>
  <c r="N151" i="1"/>
  <c r="M151" i="1"/>
  <c r="P148" i="1"/>
  <c r="O148" i="1"/>
  <c r="N148" i="1"/>
  <c r="M148" i="1"/>
  <c r="P145" i="1"/>
  <c r="O145" i="1"/>
  <c r="N145" i="1"/>
  <c r="M145" i="1"/>
  <c r="O143" i="1"/>
  <c r="N143" i="1"/>
  <c r="P143" i="1"/>
  <c r="M141" i="1"/>
  <c r="R141" i="1" s="1"/>
  <c r="X141" i="1" s="1"/>
  <c r="P139" i="1"/>
  <c r="R139" i="1" s="1"/>
  <c r="X139" i="1" s="1"/>
  <c r="O136" i="1"/>
  <c r="N136" i="1"/>
  <c r="M136" i="1"/>
  <c r="M137" i="1"/>
  <c r="N137" i="1"/>
  <c r="O137" i="1"/>
  <c r="P137" i="1"/>
  <c r="P136" i="1"/>
  <c r="P134" i="1"/>
  <c r="O134" i="1"/>
  <c r="N134" i="1"/>
  <c r="M132" i="1"/>
  <c r="R132" i="1" s="1"/>
  <c r="X132" i="1" s="1"/>
  <c r="M131" i="1"/>
  <c r="R131" i="1" s="1"/>
  <c r="X131" i="1" s="1"/>
  <c r="M130" i="1"/>
  <c r="R130" i="1" s="1"/>
  <c r="X130" i="1" s="1"/>
  <c r="M126" i="1"/>
  <c r="R126" i="1" s="1"/>
  <c r="X126" i="1" s="1"/>
  <c r="O125" i="1"/>
  <c r="N125" i="1"/>
  <c r="M125" i="1"/>
  <c r="O124" i="1"/>
  <c r="N124" i="1"/>
  <c r="M124" i="1"/>
  <c r="M122" i="1"/>
  <c r="R122" i="1" s="1"/>
  <c r="X122" i="1" s="1"/>
  <c r="M121" i="1"/>
  <c r="R121" i="1" s="1"/>
  <c r="X121" i="1" s="1"/>
  <c r="O118" i="1"/>
  <c r="N118" i="1"/>
  <c r="M118" i="1"/>
  <c r="O119" i="1"/>
  <c r="N119" i="1"/>
  <c r="M116" i="1"/>
  <c r="R116" i="1" s="1"/>
  <c r="X116" i="1" s="1"/>
  <c r="M114" i="1"/>
  <c r="R114" i="1" s="1"/>
  <c r="X114" i="1" s="1"/>
  <c r="M112" i="1"/>
  <c r="P112" i="1"/>
  <c r="O112" i="1"/>
  <c r="N112" i="1"/>
  <c r="O110" i="1"/>
  <c r="N110" i="1"/>
  <c r="M110" i="1"/>
  <c r="N106" i="1"/>
  <c r="O106" i="1"/>
  <c r="O105" i="1"/>
  <c r="N105" i="1"/>
  <c r="M103" i="1"/>
  <c r="R103" i="1" s="1"/>
  <c r="X103" i="1" s="1"/>
  <c r="O102" i="1"/>
  <c r="N102" i="1"/>
  <c r="M102" i="1"/>
  <c r="O101" i="1"/>
  <c r="M101" i="1"/>
  <c r="N101" i="1"/>
  <c r="P108" i="1"/>
  <c r="R108" i="1" s="1"/>
  <c r="X108" i="1" s="1"/>
  <c r="N98" i="1"/>
  <c r="R98" i="1" s="1"/>
  <c r="X98" i="1" s="1"/>
  <c r="M96" i="1"/>
  <c r="O96" i="1"/>
  <c r="O94" i="1"/>
  <c r="N94" i="1"/>
  <c r="M92" i="1"/>
  <c r="N92" i="1"/>
  <c r="O92" i="1"/>
  <c r="N91" i="1"/>
  <c r="O91" i="1"/>
  <c r="M91" i="1"/>
  <c r="R49" i="1"/>
  <c r="R149" i="1"/>
  <c r="R150" i="1"/>
  <c r="P84" i="1"/>
  <c r="M84" i="1"/>
  <c r="M89" i="1"/>
  <c r="R89" i="1" s="1"/>
  <c r="O87" i="1"/>
  <c r="N87" i="1"/>
  <c r="P81" i="1"/>
  <c r="M81" i="1"/>
  <c r="M79" i="1"/>
  <c r="R79" i="1" s="1"/>
  <c r="W79" i="1" s="1"/>
  <c r="X79" i="1" s="1"/>
  <c r="M77" i="1"/>
  <c r="R77" i="1" s="1"/>
  <c r="W77" i="1" s="1"/>
  <c r="X77" i="1" s="1"/>
  <c r="M75" i="1"/>
  <c r="R75" i="1" s="1"/>
  <c r="W75" i="1" s="1"/>
  <c r="X75" i="1" s="1"/>
  <c r="M73" i="1"/>
  <c r="R73" i="1" s="1"/>
  <c r="W73" i="1" s="1"/>
  <c r="X73" i="1" s="1"/>
  <c r="P71" i="1"/>
  <c r="O71" i="1"/>
  <c r="N71" i="1"/>
  <c r="M71" i="1"/>
  <c r="P69" i="1"/>
  <c r="R69" i="1" s="1"/>
  <c r="X69" i="1" s="1"/>
  <c r="O67" i="1"/>
  <c r="N67" i="1"/>
  <c r="M65" i="1"/>
  <c r="R65" i="1" s="1"/>
  <c r="X65" i="1" s="1"/>
  <c r="M57" i="1"/>
  <c r="R57" i="1" s="1"/>
  <c r="W57" i="1" s="1"/>
  <c r="X57" i="1" s="1"/>
  <c r="M55" i="1"/>
  <c r="R55" i="1" s="1"/>
  <c r="W55" i="1" s="1"/>
  <c r="X55" i="1" s="1"/>
  <c r="M53" i="1"/>
  <c r="R53" i="1" s="1"/>
  <c r="W53" i="1" s="1"/>
  <c r="X53" i="1" s="1"/>
  <c r="M51" i="1"/>
  <c r="R51" i="1" s="1"/>
  <c r="W51" i="1" s="1"/>
  <c r="X51" i="1" s="1"/>
  <c r="P62" i="1"/>
  <c r="R62" i="1" s="1"/>
  <c r="W62" i="1" s="1"/>
  <c r="X62" i="1" s="1"/>
  <c r="P61" i="1"/>
  <c r="O61" i="1"/>
  <c r="N61" i="1"/>
  <c r="M61" i="1"/>
  <c r="M59" i="1"/>
  <c r="R59" i="1" s="1"/>
  <c r="W59" i="1" s="1"/>
  <c r="X59" i="1" s="1"/>
  <c r="P48" i="1"/>
  <c r="O48" i="1"/>
  <c r="N48" i="1"/>
  <c r="M48" i="1"/>
  <c r="P46" i="1"/>
  <c r="O46" i="1"/>
  <c r="N46" i="1"/>
  <c r="M46" i="1"/>
  <c r="P44" i="1"/>
  <c r="O44" i="1"/>
  <c r="N44" i="1"/>
  <c r="M44" i="1"/>
  <c r="N41" i="1"/>
  <c r="R41" i="1" s="1"/>
  <c r="X41" i="1" s="1"/>
  <c r="P39" i="1"/>
  <c r="R39" i="1" s="1"/>
  <c r="X39" i="1" s="1"/>
  <c r="N38" i="1"/>
  <c r="R38" i="1" s="1"/>
  <c r="X38" i="1" s="1"/>
  <c r="O37" i="1"/>
  <c r="R37" i="1" s="1"/>
  <c r="X37" i="1" s="1"/>
  <c r="M36" i="1"/>
  <c r="R36" i="1" s="1"/>
  <c r="X36" i="1" s="1"/>
  <c r="M34" i="1"/>
  <c r="R34" i="1" s="1"/>
  <c r="X34" i="1" s="1"/>
  <c r="M32" i="1"/>
  <c r="R32" i="1" s="1"/>
  <c r="X32" i="1" s="1"/>
  <c r="P30" i="1"/>
  <c r="O30" i="1"/>
  <c r="N30" i="1"/>
  <c r="M30" i="1"/>
  <c r="P20" i="1"/>
  <c r="O20" i="1"/>
  <c r="N20" i="1"/>
  <c r="M20" i="1"/>
  <c r="P18" i="1"/>
  <c r="O18" i="1"/>
  <c r="N18" i="1"/>
  <c r="M18" i="1"/>
  <c r="P16" i="1"/>
  <c r="O16" i="1"/>
  <c r="P28" i="1"/>
  <c r="O28" i="1"/>
  <c r="N28" i="1"/>
  <c r="M27" i="1"/>
  <c r="R27" i="1" s="1"/>
  <c r="X27" i="1" s="1"/>
  <c r="P25" i="1"/>
  <c r="R25" i="1" s="1"/>
  <c r="X25" i="1" s="1"/>
  <c r="N24" i="1"/>
  <c r="R24" i="1" s="1"/>
  <c r="X24" i="1" s="1"/>
  <c r="O23" i="1"/>
  <c r="R23" i="1" s="1"/>
  <c r="X23" i="1" s="1"/>
  <c r="M22" i="1"/>
  <c r="R22" i="1" s="1"/>
  <c r="X22" i="1" s="1"/>
  <c r="N16" i="1"/>
  <c r="M16" i="1"/>
  <c r="W89" i="1" l="1"/>
  <c r="X89" i="1" s="1"/>
  <c r="X85" i="1"/>
  <c r="R20" i="1"/>
  <c r="X20" i="1" s="1"/>
  <c r="R194" i="1"/>
  <c r="X194" i="1" s="1"/>
  <c r="R234" i="1"/>
  <c r="X234" i="1" s="1"/>
  <c r="R240" i="1"/>
  <c r="X240" i="1" s="1"/>
  <c r="R243" i="1"/>
  <c r="X243" i="1" s="1"/>
  <c r="R209" i="1"/>
  <c r="X209" i="1" s="1"/>
  <c r="R87" i="1"/>
  <c r="R183" i="1"/>
  <c r="X183" i="1" s="1"/>
  <c r="R219" i="1"/>
  <c r="X219" i="1" s="1"/>
  <c r="R177" i="1"/>
  <c r="X177" i="1" s="1"/>
  <c r="R81" i="1"/>
  <c r="W81" i="1" s="1"/>
  <c r="X81" i="1" s="1"/>
  <c r="R213" i="1"/>
  <c r="X213" i="1" s="1"/>
  <c r="R220" i="1"/>
  <c r="X220" i="1" s="1"/>
  <c r="R235" i="1"/>
  <c r="X235" i="1" s="1"/>
  <c r="K341" i="1"/>
  <c r="R193" i="1"/>
  <c r="X193" i="1" s="1"/>
  <c r="M334" i="1"/>
  <c r="M339" i="1" s="1"/>
  <c r="R185" i="1"/>
  <c r="X185" i="1" s="1"/>
  <c r="R190" i="1"/>
  <c r="X190" i="1" s="1"/>
  <c r="R207" i="1"/>
  <c r="X207" i="1" s="1"/>
  <c r="R222" i="1"/>
  <c r="X222" i="1" s="1"/>
  <c r="R61" i="1"/>
  <c r="W61" i="1" s="1"/>
  <c r="X61" i="1" s="1"/>
  <c r="O334" i="1"/>
  <c r="O339" i="1" s="1"/>
  <c r="R176" i="1"/>
  <c r="X176" i="1" s="1"/>
  <c r="R210" i="1"/>
  <c r="X210" i="1" s="1"/>
  <c r="R188" i="1"/>
  <c r="R218" i="1"/>
  <c r="X218" i="1" s="1"/>
  <c r="R221" i="1"/>
  <c r="X221" i="1" s="1"/>
  <c r="R67" i="1"/>
  <c r="X67" i="1" s="1"/>
  <c r="P334" i="1"/>
  <c r="P339" i="1" s="1"/>
  <c r="R231" i="1"/>
  <c r="X231" i="1" s="1"/>
  <c r="N334" i="1"/>
  <c r="N339" i="1" s="1"/>
  <c r="R173" i="1"/>
  <c r="X173" i="1" s="1"/>
  <c r="R181" i="1"/>
  <c r="X181" i="1" s="1"/>
  <c r="R71" i="1"/>
  <c r="W71" i="1" s="1"/>
  <c r="X71" i="1" s="1"/>
  <c r="R169" i="1"/>
  <c r="X169" i="1" s="1"/>
  <c r="R179" i="1"/>
  <c r="X179" i="1" s="1"/>
  <c r="R170" i="1"/>
  <c r="X170" i="1" s="1"/>
  <c r="R174" i="1"/>
  <c r="X174" i="1" s="1"/>
  <c r="R182" i="1"/>
  <c r="X182" i="1" s="1"/>
  <c r="R206" i="1"/>
  <c r="X206" i="1" s="1"/>
  <c r="R189" i="1"/>
  <c r="R172" i="1"/>
  <c r="R180" i="1"/>
  <c r="R195" i="1"/>
  <c r="X195" i="1" s="1"/>
  <c r="R84" i="1"/>
  <c r="R192" i="1"/>
  <c r="X192" i="1" s="1"/>
  <c r="R28" i="1"/>
  <c r="X28" i="1" s="1"/>
  <c r="R44" i="1"/>
  <c r="R48" i="1"/>
  <c r="W48" i="1" s="1"/>
  <c r="X48" i="1" s="1"/>
  <c r="R208" i="1"/>
  <c r="X208" i="1" s="1"/>
  <c r="R94" i="1"/>
  <c r="R184" i="1"/>
  <c r="X184" i="1" s="1"/>
  <c r="R186" i="1"/>
  <c r="R242" i="1"/>
  <c r="X242" i="1" s="1"/>
  <c r="R187" i="1"/>
  <c r="X187" i="1" s="1"/>
  <c r="R175" i="1"/>
  <c r="X175" i="1" s="1"/>
  <c r="R16" i="1"/>
  <c r="X16" i="1" s="1"/>
  <c r="R96" i="1"/>
  <c r="X96" i="1" s="1"/>
  <c r="O154" i="1"/>
  <c r="O338" i="1" s="1"/>
  <c r="N154" i="1"/>
  <c r="N338" i="1" s="1"/>
  <c r="P154" i="1"/>
  <c r="P338" i="1" s="1"/>
  <c r="R46" i="1"/>
  <c r="R92" i="1"/>
  <c r="R105" i="1"/>
  <c r="X105" i="1" s="1"/>
  <c r="R18" i="1"/>
  <c r="X18" i="1" s="1"/>
  <c r="R30" i="1"/>
  <c r="X30" i="1" s="1"/>
  <c r="R137" i="1"/>
  <c r="X137" i="1" s="1"/>
  <c r="R148" i="1"/>
  <c r="X148" i="1" s="1"/>
  <c r="M154" i="1"/>
  <c r="M338" i="1" s="1"/>
  <c r="R106" i="1"/>
  <c r="X106" i="1" s="1"/>
  <c r="R119" i="1"/>
  <c r="X119" i="1" s="1"/>
  <c r="R124" i="1"/>
  <c r="X124" i="1" s="1"/>
  <c r="R134" i="1"/>
  <c r="X134" i="1" s="1"/>
  <c r="R125" i="1"/>
  <c r="X125" i="1" s="1"/>
  <c r="R151" i="1"/>
  <c r="X151" i="1" s="1"/>
  <c r="R145" i="1"/>
  <c r="X145" i="1" s="1"/>
  <c r="R143" i="1"/>
  <c r="X143" i="1" s="1"/>
  <c r="R136" i="1"/>
  <c r="X136" i="1" s="1"/>
  <c r="R118" i="1"/>
  <c r="X118" i="1" s="1"/>
  <c r="R112" i="1"/>
  <c r="X112" i="1" s="1"/>
  <c r="R102" i="1"/>
  <c r="X102" i="1" s="1"/>
  <c r="R101" i="1"/>
  <c r="X101" i="1" s="1"/>
  <c r="R110" i="1"/>
  <c r="X110" i="1" s="1"/>
  <c r="R91" i="1"/>
  <c r="W44" i="1" l="1"/>
  <c r="X44" i="1" s="1"/>
  <c r="W46" i="1"/>
  <c r="X46" i="1" s="1"/>
  <c r="T91" i="1"/>
  <c r="X91" i="1" s="1"/>
  <c r="T94" i="1"/>
  <c r="X94" i="1" s="1"/>
  <c r="T180" i="1"/>
  <c r="V180" i="1" s="1"/>
  <c r="T188" i="1"/>
  <c r="V188" i="1" s="1"/>
  <c r="T186" i="1"/>
  <c r="V186" i="1" s="1"/>
  <c r="T172" i="1"/>
  <c r="V172" i="1" s="1"/>
  <c r="T189" i="1"/>
  <c r="V189" i="1" s="1"/>
  <c r="X92" i="1"/>
  <c r="X87" i="1"/>
  <c r="K342" i="1"/>
  <c r="K343" i="1" s="1"/>
  <c r="M341" i="1"/>
  <c r="P341" i="1"/>
  <c r="N341" i="1"/>
  <c r="O341" i="1"/>
  <c r="R334" i="1"/>
  <c r="R339" i="1" s="1"/>
  <c r="R154" i="1"/>
  <c r="R338" i="1" s="1"/>
  <c r="W334" i="1" l="1"/>
  <c r="M426" i="1" s="1"/>
  <c r="X180" i="1"/>
  <c r="X186" i="1"/>
  <c r="X189" i="1"/>
  <c r="X188" i="1"/>
  <c r="M425" i="1"/>
  <c r="X172" i="1"/>
  <c r="X84" i="1"/>
  <c r="T334" i="1"/>
  <c r="N342" i="1"/>
  <c r="N343" i="1" s="1"/>
  <c r="M342" i="1"/>
  <c r="M343" i="1" s="1"/>
  <c r="O342" i="1"/>
  <c r="O343" i="1" s="1"/>
  <c r="P342" i="1"/>
  <c r="P343" i="1" s="1"/>
  <c r="I413" i="1" l="1"/>
  <c r="K413" i="1" s="1"/>
  <c r="M413" i="1" s="1"/>
  <c r="X334" i="1"/>
  <c r="X338" i="1" s="1"/>
  <c r="X335" i="1" l="1"/>
  <c r="K412" i="1"/>
  <c r="M412" i="1" s="1"/>
  <c r="M422" i="1" s="1"/>
  <c r="N412" i="1" l="1"/>
</calcChain>
</file>

<file path=xl/sharedStrings.xml><?xml version="1.0" encoding="utf-8"?>
<sst xmlns="http://schemas.openxmlformats.org/spreadsheetml/2006/main" count="1546" uniqueCount="679">
  <si>
    <t>Lot</t>
  </si>
  <si>
    <t>N. index</t>
  </si>
  <si>
    <t>Grp</t>
  </si>
  <si>
    <t>Désignation</t>
  </si>
  <si>
    <t>NM</t>
  </si>
  <si>
    <t>Qté</t>
  </si>
  <si>
    <t>U</t>
  </si>
  <si>
    <t>PU</t>
  </si>
  <si>
    <t>Total</t>
  </si>
  <si>
    <t/>
  </si>
  <si>
    <t>0</t>
  </si>
  <si>
    <t>T0 Entreprise / Chantier</t>
  </si>
  <si>
    <t>04.91.1a</t>
  </si>
  <si>
    <t>Préparation et aménagement de chantier</t>
  </si>
  <si>
    <t>04.91.1a.01</t>
  </si>
  <si>
    <t>L’ensemble des travaux préparatoires Y compris les prestations particulières (mission de CSS, assurances, PSS), les modalités de l’entreprises (obligations, organisations, états des lieux, …), toutes les études, essais et contrôles en cours de chantier, la préparation et l’aménagement de chantier (installation, préparation du site en ce compris les clôtures provisoires intérieures et extérieures, les voies d’accès, les mesures de protections, les équipements de chantier, les locaux de chantier, les nettoyage, …), le phasage des travaux en site occupé, la gestion des déchets, …</t>
  </si>
  <si>
    <t>PG</t>
  </si>
  <si>
    <t>fft</t>
  </si>
  <si>
    <t>06.22.1a</t>
  </si>
  <si>
    <t>Démolitions d'équipements techniques - fluides</t>
  </si>
  <si>
    <t>06.22.1a.01</t>
  </si>
  <si>
    <t xml:space="preserve">En façades concernées par les travaux d'isolation : Démolitions d'équipements techniques - fluides </t>
  </si>
  <si>
    <t>06.22.2a</t>
  </si>
  <si>
    <t>Démolitions d'équipements techniques - électricité</t>
  </si>
  <si>
    <t>06.22.2a.01</t>
  </si>
  <si>
    <t>En façades concernées par les travaux d'isolation : Démolitions d'équipements techniques - électricité</t>
  </si>
  <si>
    <t>06.23.1a</t>
  </si>
  <si>
    <t>Démolitions d'éléments de fermetures et de finitions intérieures (y compris décapages)</t>
  </si>
  <si>
    <t>06.23.1a.01</t>
  </si>
  <si>
    <t>Partie logements : 
- démolitions des cloisons légères non conservées aux niveaux -01 et 00,
- démontage de toutes les portes et autres menuiseries intérieures
- démontage des faux-plafond lorsqu’ils sont suspendu
- au niveaux -01 et 00 : démontage du revêtement de sol en carrelage
- au niveau 01 : démontage du revêtement de sol en lino</t>
  </si>
  <si>
    <t>06.23.1a.02</t>
  </si>
  <si>
    <t xml:space="preserve">Partie accueil de jour : 
- démolitions des cloisons légères de l’espace fumeur 
- démontage de toutes les portes et autres menuiseries intérieures
- démontage du revêtement de sol en lino </t>
  </si>
  <si>
    <t>06.23.1a.03</t>
  </si>
  <si>
    <t>Partie abri de nuit :  
- démontage de toutes les portes et autres menuiseries intérieures
- démontage du revêtement de sol en lino et quickstep</t>
  </si>
  <si>
    <t>06.23.1a.04</t>
  </si>
  <si>
    <t>Toutes les autres parties :
- démontage de l’escalier (y compris garde-corps) dans les cages d’escalier de gauche 
- démontage des portes des cages d’escalier
- dans l’ancien dortoir et sanitaires : démontage des cloisons des sanitaires (+ faillance, portes, …), démontage des escaliers et garde-corps
- au niveau 01 – escalier de gauche : démontage de la cloison (futur ascenseur) ; démontage du sas et WC de la cuisine communautaire
 - au niveau 00 – escalier de gauche : démontage de la cloison bois vers la cloison le dortoir actuel</t>
  </si>
  <si>
    <t>06.23.2a</t>
  </si>
  <si>
    <t>Démolitions d'éléments de fermetures et de finitions extérieures (y compris décapages)</t>
  </si>
  <si>
    <t>06.23.2a.01</t>
  </si>
  <si>
    <t xml:space="preserve">Partie logements : 
- Démolition de toutes les menuiseries
- Sciage des seuils et bandeaux en saillie </t>
  </si>
  <si>
    <t>06.23.2a.02</t>
  </si>
  <si>
    <t>Toutes les autres parties (y compris accueil de jour et abri de nuit)
- Sciage des seuils et bandeaux en saillie 
- Disquage des battées 
- Démolitions des 2 menuiseries niveau -01 non concervées</t>
  </si>
  <si>
    <t>06.24.3a</t>
  </si>
  <si>
    <t>Démolitions des éléments de récoltes et d'évacuations des eaux de toitures</t>
  </si>
  <si>
    <t>06.24.3a.01</t>
  </si>
  <si>
    <t>En façades concernées par les travaux d'isolation : Des DEP</t>
  </si>
  <si>
    <t>06.24.4a</t>
  </si>
  <si>
    <t>Démolitions des éléments de finitions extérieures de toitures</t>
  </si>
  <si>
    <t>06.24.4a.01</t>
  </si>
  <si>
    <t>Elargissement de la tabatière pour accès à la toiture plate de volume "logements"</t>
  </si>
  <si>
    <t>06.26.2a</t>
  </si>
  <si>
    <t>Démolitions d'équipements extérieurs</t>
  </si>
  <si>
    <t>06.26.2a.01</t>
  </si>
  <si>
    <t>Partie logements : démontage de l'escalier extérieur y compris seuil et revêtement du peron + démontage des murets vers l'ancien accès niveau -01</t>
  </si>
  <si>
    <t>06.27.1a</t>
  </si>
  <si>
    <t>Démolitions d'éléments de structures de maçonnerie</t>
  </si>
  <si>
    <t>06.27.1a.01</t>
  </si>
  <si>
    <t>Partie logements : 
- sur tous les niveaux : création de la trémie du futur escalier + percement des baies correspondantes
- Façades : percement de 2 bandeaux verticaux sur 3 niveaux, abaissement des allèges existantes de la salle de gym, au niveau de la salle de gym, percement de l’ancienne façade vers le nouveau volume annexe avant, abaissement de l’allège de la future porte vers la passerelle
- niveau -01 : percement de 4 baies intérieures (max 100 x 220)
- niveau 00 : percement de 2 baies intérieures (max 100 x 220) et élargissement de l’ancienne entrée
- niveau 01 : percement de 1 baie intérieure (max 100 x 220) + démontage poutrelle métallique support matériel de sport entre les 2 colonnes.
- niveau 01 : percement de la dalle de toiture en vue de l’installation de la fenêtre de toit (exécutoire de fumée)</t>
  </si>
  <si>
    <t>06.27.1a.02</t>
  </si>
  <si>
    <t>Partie accueil de jour : 
- percement de baies intérieures (+/- 393 x 220, 233 x 220, 150 x 220 et 150 x 220)</t>
  </si>
  <si>
    <t>06.27.1a.03</t>
  </si>
  <si>
    <t>Partie abri de nuit :  
- percement de 2 baies intérieures (max 100 x 220)
- abaissement de l’allège de la future baie vers la passerelle</t>
  </si>
  <si>
    <t>06.27.1a.04</t>
  </si>
  <si>
    <t>Toutes les autres parties :
- niveau -01 : abaissement des allèges existantes du logement d’isolement et de la pièce communautaire, percement de baies intérieures (+/- 406 x 220, 300 x 220), percement d’un passe-plat dans la cuisine communautaire, percement d’un passe-plat dans la réserve (vers l’extérieur)
- niveau 00 : élargissement baie espace numérique (+/- 300 x 220), démolition maçonnerie dortoir, élargissement baie point de rencontre (+/- 100 x 220)
- niveau 01 : élargissement baie local éduc nuit (+/- 100 x 220), démolition maçonnerie dortoir.</t>
  </si>
  <si>
    <t>06.55.4a</t>
  </si>
  <si>
    <t>Démontages des escaliers et des rampes extérieurs</t>
  </si>
  <si>
    <t>06.55.4a.01</t>
  </si>
  <si>
    <t>Au niveau de la tour vers la toiture plate de la chapelle : démontage et remontage de la plate-forme métalique et échelle de secours</t>
  </si>
  <si>
    <t>1</t>
  </si>
  <si>
    <t>T1 Terrassements / fondations</t>
  </si>
  <si>
    <t>17.19.1a</t>
  </si>
  <si>
    <t>Canalisations d'égout</t>
  </si>
  <si>
    <t>17.19.1a.01</t>
  </si>
  <si>
    <t>Ensemble des nouveaux réseaux d'égouttage (à connecter sur le réseau existant à l'arrière du bâtiment)</t>
  </si>
  <si>
    <t>17.81.9a</t>
  </si>
  <si>
    <t>Etude des conduites enterrées</t>
  </si>
  <si>
    <t>17.81.9a.01</t>
  </si>
  <si>
    <t>17.83.1x</t>
  </si>
  <si>
    <t>Réparations locales du réseau d'égouttage existant</t>
  </si>
  <si>
    <t>17.83.1x.01</t>
  </si>
  <si>
    <t>QP</t>
  </si>
  <si>
    <t>m</t>
  </si>
  <si>
    <t>2</t>
  </si>
  <si>
    <t>T2 Superstructures</t>
  </si>
  <si>
    <t>21.11.1a</t>
  </si>
  <si>
    <t>Maçonneries portantes en briques de terre cuite à maçonner</t>
  </si>
  <si>
    <t>21.11.1a.02</t>
  </si>
  <si>
    <t>Maç portantes en briques de terre cuite - Ep 19 cm</t>
  </si>
  <si>
    <t>QF</t>
  </si>
  <si>
    <t>m³</t>
  </si>
  <si>
    <t>21.36.1a</t>
  </si>
  <si>
    <t>Seuils en pierre</t>
  </si>
  <si>
    <t>21.36.1a.01</t>
  </si>
  <si>
    <t>Seuils en pierre - plat y compris cornières de support</t>
  </si>
  <si>
    <t>21.83.2a</t>
  </si>
  <si>
    <t>Ragréages de zones de maçonneries en briques de terre cuite délabrées avec remplacement de matériaux</t>
  </si>
  <si>
    <t>21.83.2a.01</t>
  </si>
  <si>
    <t>Ragréages de zones de maçonneries en briques de terre cuite</t>
  </si>
  <si>
    <t>22.22.1a</t>
  </si>
  <si>
    <t>Planchers à poutrelles en béton et entrevous en béton</t>
  </si>
  <si>
    <t>22.22.1a.01</t>
  </si>
  <si>
    <t>Planchers à poutrelles en béton et entrevous en béton (y compris chape de compression)</t>
  </si>
  <si>
    <t>m²</t>
  </si>
  <si>
    <t>22.31.1c</t>
  </si>
  <si>
    <t>Escaliers en béton coulé en place</t>
  </si>
  <si>
    <t>22.31.1c.01</t>
  </si>
  <si>
    <t>Partie logements sur les 3 niveaux : escaliers en béton coulé en place (y compris palier)</t>
  </si>
  <si>
    <t>pc</t>
  </si>
  <si>
    <t>24.14.9a</t>
  </si>
  <si>
    <t>Planchers en bois</t>
  </si>
  <si>
    <t>24.14.9a.01</t>
  </si>
  <si>
    <t>Fermture de l'ancienne trémie d'escalier jusqu'au monte-personne</t>
  </si>
  <si>
    <t>24.14.9a.02</t>
  </si>
  <si>
    <t>Fourniture et pose structure escalier vers chapelle</t>
  </si>
  <si>
    <t>3</t>
  </si>
  <si>
    <t>T3 Travaux de toiture</t>
  </si>
  <si>
    <t>32.41.1e</t>
  </si>
  <si>
    <t>Isolation en panneaux - polyisocyanurate (PIR)</t>
  </si>
  <si>
    <t>32.41.1e.01</t>
  </si>
  <si>
    <t>Isolation en panneaux PIR - Ep. 14 cm (y compris réhausse)</t>
  </si>
  <si>
    <t>32.42.2a</t>
  </si>
  <si>
    <t>Isolation en rouleaux/matelas - laine minérale (MW)</t>
  </si>
  <si>
    <t>32.42.2a.01</t>
  </si>
  <si>
    <t>Isolation en rouleaux/matelas - laine minérale HD ép. min. 24 cm</t>
  </si>
  <si>
    <t>32.43.1b</t>
  </si>
  <si>
    <t>Isolation à projeter - polyisocyanurate (PIR)</t>
  </si>
  <si>
    <t>32.43.1b.01</t>
  </si>
  <si>
    <t>Isolation à projeter - Mousse PUR à base aqueuse - ép. 14 cm</t>
  </si>
  <si>
    <t>33.31.1a</t>
  </si>
  <si>
    <t>Descentes pluviales rondes en zinc</t>
  </si>
  <si>
    <t>33.31.1a.01</t>
  </si>
  <si>
    <t>Descentes pluviales rondes en zinc prépatiné</t>
  </si>
  <si>
    <t>34.21.2f</t>
  </si>
  <si>
    <t>Etanchéité multicouche en bitume plastomère - pose en adhérence totale (T)</t>
  </si>
  <si>
    <t>34.21.2f.01</t>
  </si>
  <si>
    <t>Etanchéité multicouche en bitume plastomère - pose en adhérence totale (T) comprenant sous-couche, couche supérieure et relevés</t>
  </si>
  <si>
    <t>35.14.2e</t>
  </si>
  <si>
    <t>Profilés de rive de toiture en matière synthétique</t>
  </si>
  <si>
    <t>35.14.2e.01</t>
  </si>
  <si>
    <t>36.21.1a</t>
  </si>
  <si>
    <t>Fenêtres de toiture en bois</t>
  </si>
  <si>
    <t>36.21.1a.01</t>
  </si>
  <si>
    <t>Fenêtres de toit à projection - Dim. 134 x 140 cm</t>
  </si>
  <si>
    <t>36.61.1a</t>
  </si>
  <si>
    <t>Exutoires de fumée</t>
  </si>
  <si>
    <t>36.61.1a.01</t>
  </si>
  <si>
    <t>Exutoires de fumée pour toiture plate (y compris toutes les finitions) - Dim. 100 x 100 cm</t>
  </si>
  <si>
    <t>37.24.1a</t>
  </si>
  <si>
    <t>Garde-corps en toiture</t>
  </si>
  <si>
    <t>37.24.1a.01</t>
  </si>
  <si>
    <t>Garde-corps en toiture répondant aux normes EPC</t>
  </si>
  <si>
    <t>4</t>
  </si>
  <si>
    <t>T4 Fermetures / Finitions extérieures</t>
  </si>
  <si>
    <t>41.14.2a</t>
  </si>
  <si>
    <t>Fenêtre et porte-fenêtre en PVC avec coupure thermique</t>
  </si>
  <si>
    <t>41.14.2a.01</t>
  </si>
  <si>
    <t>Fenêtre et porte-fenêtre en PVC avec coupure thermique (y compris seuil extérieur, tablettes et huiseries intérieures)</t>
  </si>
  <si>
    <t>41.14.2a.02</t>
  </si>
  <si>
    <t>Porte en PVC à sécurité renforcée</t>
  </si>
  <si>
    <t>41.72.3a</t>
  </si>
  <si>
    <t>Poignées</t>
  </si>
  <si>
    <t>41.72.3a.01</t>
  </si>
  <si>
    <t>Remplacement des poignées des menuiseries existantes par des poignées sécurisées à clé</t>
  </si>
  <si>
    <t>43.24.1a</t>
  </si>
  <si>
    <t>Revêtements de façade rigides fixés mécaniquement - planches en fibres ciment</t>
  </si>
  <si>
    <t>43.24.1a.01</t>
  </si>
  <si>
    <t>Revêtements de façade rigides fixés mécaniquement - planches en fibres ciment y compris structure de support, pare-pluie et accessoires de finition</t>
  </si>
  <si>
    <t>43.53.1a</t>
  </si>
  <si>
    <t>Systèmes d'enduits de façades à base de mortier à liant minéral sur panneaux en polystyrène expansé (EPS) / extrudé (XPS)</t>
  </si>
  <si>
    <t>43.53.1a.01</t>
  </si>
  <si>
    <t>Systèmes d'enduits de façades à base de mortier à liant minéral sur panneaux EPS 16 cm</t>
  </si>
  <si>
    <t>43.53.1a.02</t>
  </si>
  <si>
    <t>Systèmes d'enduits de soubassement à base de mortier à liant minéral sur panneaux EPS HD 14 cm y compris ouverture et fermeture de tranchées périphériques</t>
  </si>
  <si>
    <t>44.41.1d</t>
  </si>
  <si>
    <t>Isolation en panneaux - polyuréthane (PUR)</t>
  </si>
  <si>
    <t>44.41.1d.01</t>
  </si>
  <si>
    <t>Isolation en panneaux - polyuréthane (PUR) - ép. 12 cm</t>
  </si>
  <si>
    <t>45.11.3x</t>
  </si>
  <si>
    <t>Escaliers sur mesure métalliques</t>
  </si>
  <si>
    <t>45.11.3x.01</t>
  </si>
  <si>
    <t>Escaliers sur mesure métalliques sur 3 niveaux tout compris (fondations, éléments structuraux, escalier, garde-corps et rampes et portillons...) et également passerelle jusqu'au bâtiment</t>
  </si>
  <si>
    <t>45.91.1a</t>
  </si>
  <si>
    <t>Passerelle sur mesure métalliques</t>
  </si>
  <si>
    <t>45.91.1a.01</t>
  </si>
  <si>
    <t xml:space="preserve">Passerelle sur mesure métalliques tout compris (ancrage façade, éléments structuraux, passerelle, garde-corps et portillon, ...) </t>
  </si>
  <si>
    <t>5</t>
  </si>
  <si>
    <t>T5 Fermetures / Finitions intérieures</t>
  </si>
  <si>
    <t>51.11.1a</t>
  </si>
  <si>
    <t>Cloisons creuses / parement en plaques/panneaux à base de plâtre</t>
  </si>
  <si>
    <t>51.11.1a.01</t>
  </si>
  <si>
    <t>Double couche - Isolée</t>
  </si>
  <si>
    <t>51.11.1a.02</t>
  </si>
  <si>
    <t>Double couche - Isolée locaux sanitares</t>
  </si>
  <si>
    <t>51.11.1a.03</t>
  </si>
  <si>
    <t>Multicouche - Isolée - EI</t>
  </si>
  <si>
    <t>51.21.1a</t>
  </si>
  <si>
    <t>Cloisons de doublage sur ossature / parement en plaques/panneaux à base de plâtre</t>
  </si>
  <si>
    <t>51.21.1a.01</t>
  </si>
  <si>
    <t>Double couche - Isolée (12 cm PUR)</t>
  </si>
  <si>
    <t>51.21.1a.02</t>
  </si>
  <si>
    <t>Multicouche - EI</t>
  </si>
  <si>
    <t>51.32.1a</t>
  </si>
  <si>
    <t>Cloisons à système bi blocs</t>
  </si>
  <si>
    <t>51.32.1a.01</t>
  </si>
  <si>
    <t>Cloisons vitrées y compris portes intégrées</t>
  </si>
  <si>
    <t>51.61.1a</t>
  </si>
  <si>
    <t>Revêtement muraux en carreaux en céramique</t>
  </si>
  <si>
    <t>51.61.1a.01</t>
  </si>
  <si>
    <t>Revêtement muraux en carreaux en céramique avec natte d'étanchéité</t>
  </si>
  <si>
    <t>51.89.1a</t>
  </si>
  <si>
    <t>Parois intérieures et finitions - Rénovation</t>
  </si>
  <si>
    <t>51.89.1a.01</t>
  </si>
  <si>
    <t>Murs - Rénovation des enduits intérieurs</t>
  </si>
  <si>
    <t>52.42.1a</t>
  </si>
  <si>
    <t>Isolation en rouleaux/matelas - polyéthylène extrudé à structure cellulaire fermée</t>
  </si>
  <si>
    <t>52.42.1a.01</t>
  </si>
  <si>
    <t>Isolation acoustique en rouleaux/matelas - polyéthylène extrudé à structure cellulaire fermée</t>
  </si>
  <si>
    <t>53.11.9a</t>
  </si>
  <si>
    <t>Enduit de ragréage pour sols</t>
  </si>
  <si>
    <t>53.11.9a.01</t>
  </si>
  <si>
    <t>53.19.1a</t>
  </si>
  <si>
    <t>Sous-couches en bois</t>
  </si>
  <si>
    <t>53.19.1a.01</t>
  </si>
  <si>
    <t>Sous-couches en bois (type OSB) pour revêtement de sol en céramique (y compris natte de désolidarisation et d'étanchéité)</t>
  </si>
  <si>
    <t>53.19.1a.02</t>
  </si>
  <si>
    <t>Sous-couches en bois (type OSB) sans revêtement</t>
  </si>
  <si>
    <t>53.21.1a</t>
  </si>
  <si>
    <t>Chapes adhérentes à base de ciment</t>
  </si>
  <si>
    <t>53.21.1a.01</t>
  </si>
  <si>
    <t>Chapes adhérentes à base de ciment - Ep. 6 cm</t>
  </si>
  <si>
    <t>53.21.1a.02</t>
  </si>
  <si>
    <t>Chapes sur marche d'escalier et palier</t>
  </si>
  <si>
    <t>53.51.1a</t>
  </si>
  <si>
    <t>Revêtements de sols en carreaux de céramique</t>
  </si>
  <si>
    <t>53.51.1a.01</t>
  </si>
  <si>
    <t>53.51.1a.02</t>
  </si>
  <si>
    <t>Revêtements de sol en carreaux de céramique structurés avec natte d'étanchéité</t>
  </si>
  <si>
    <t>53.51.1a.03</t>
  </si>
  <si>
    <t>Revêtements de sols en carreaux de céramique - Marches d'escalier</t>
  </si>
  <si>
    <t>53.61.1a</t>
  </si>
  <si>
    <t>Plinthes en carreaux de céramique</t>
  </si>
  <si>
    <t>53.61.1a.01</t>
  </si>
  <si>
    <t>PM</t>
  </si>
  <si>
    <t>54.31.1a</t>
  </si>
  <si>
    <t>Plafonds suspendus - parement en lames/plaques/panneaux à base de plâtre</t>
  </si>
  <si>
    <t>54.31.1a.01</t>
  </si>
  <si>
    <t>Double couche - Isolée (en ce compris les réhausses)</t>
  </si>
  <si>
    <t>54.31.1a.02</t>
  </si>
  <si>
    <t>54.31.1a.03</t>
  </si>
  <si>
    <t>54.89.1a</t>
  </si>
  <si>
    <t>Plafonds et faux-plafonds - Rénovation</t>
  </si>
  <si>
    <t>54.89.1a.01</t>
  </si>
  <si>
    <t>Plafonds - Rénovation des enduits intérieurs</t>
  </si>
  <si>
    <t>55.21.5a</t>
  </si>
  <si>
    <t>Portes intérieures en bois massif</t>
  </si>
  <si>
    <t>55.21.5a.01</t>
  </si>
  <si>
    <t>Portes intérieures en bois - Huisserie bois - serrure</t>
  </si>
  <si>
    <t>55.21.5a.03</t>
  </si>
  <si>
    <t>Portes intérieures en bois - Huisserie bois - serrure - EI (y compris barre, ferme-porte, ...)</t>
  </si>
  <si>
    <t>55.63.1a</t>
  </si>
  <si>
    <t>Huisseries en bois</t>
  </si>
  <si>
    <t>55.63.1a.02</t>
  </si>
  <si>
    <t>Huisseries en bois seules</t>
  </si>
  <si>
    <t>57.12.4a</t>
  </si>
  <si>
    <t xml:space="preserve">Garde-corps / rampes en bois </t>
  </si>
  <si>
    <t>57.12.4a.01</t>
  </si>
  <si>
    <t xml:space="preserve">Partie logements sur les 3 niveaux : mains courantes en bois </t>
  </si>
  <si>
    <t>57.89.1a</t>
  </si>
  <si>
    <t>Escaliers intérieurs - Rénovation</t>
  </si>
  <si>
    <t>57.89.1a.01</t>
  </si>
  <si>
    <t>Escalier bâtiment existant sur les 3 niveaux : Rénovations des corps</t>
  </si>
  <si>
    <t>58.19.1a</t>
  </si>
  <si>
    <t>Mobilier de cuisine</t>
  </si>
  <si>
    <t>58.19.1a.01</t>
  </si>
  <si>
    <t>Mobilier de cuisine ouvert (pas de porte) composé d'un plan de travail (120), un évier, un égouttoir et un tiroir, une crédance. L'ensemble en inox</t>
  </si>
  <si>
    <t>8</t>
  </si>
  <si>
    <t>T8 Travaux de peinture / Traitements de surface</t>
  </si>
  <si>
    <t>81.12.2a</t>
  </si>
  <si>
    <t>Peintures intérieures en phase aqueuse sur murs et plafonds minéraux</t>
  </si>
  <si>
    <t>81.12.2a.01</t>
  </si>
  <si>
    <t>Peintures intérieures en phase aqueuse sur murs et plafonds minéraux - Sur enduit et/ou plaques de carton-platre (y compris toutes les phases de préparation du support)</t>
  </si>
  <si>
    <t>9</t>
  </si>
  <si>
    <t>T9 Abords</t>
  </si>
  <si>
    <t>93.31.1x</t>
  </si>
  <si>
    <t>Revêtements de sol extérieurs - Rénovation</t>
  </si>
  <si>
    <t>93.31.1x.01</t>
  </si>
  <si>
    <t xml:space="preserve">TVA </t>
  </si>
  <si>
    <t>LOGEMENTS</t>
  </si>
  <si>
    <t>ADN</t>
  </si>
  <si>
    <t>ADJ</t>
  </si>
  <si>
    <t>COMMUNS</t>
  </si>
  <si>
    <t>A</t>
  </si>
  <si>
    <t>Communs / Personnels</t>
  </si>
  <si>
    <t>6</t>
  </si>
  <si>
    <t>T6 HVAC - sanitaires</t>
  </si>
  <si>
    <t>61</t>
  </si>
  <si>
    <t>Ventilation</t>
  </si>
  <si>
    <t>61.22.1a.02</t>
  </si>
  <si>
    <t>Ventilation - production - caissons de ventilation - habitat individuel - Système C+ / Communs (Etage -01)</t>
  </si>
  <si>
    <t>61.22.1a.03</t>
  </si>
  <si>
    <t>Ventilation - production - caissons de ventilation - habitat individuel - Système D (VMC Double flux décentralisée) / Communs (Etage 00)</t>
  </si>
  <si>
    <t>61.31.3b.08</t>
  </si>
  <si>
    <t>Ventilation - distribution - conduits aérauliques rigides de section circulaire - Tous diamètres confondus - Communs</t>
  </si>
  <si>
    <t>61.31.4a.02</t>
  </si>
  <si>
    <t>Ventilation - distribution - conduits aérauliques - calorifuges - Communs</t>
  </si>
  <si>
    <t>61.32.1b.01</t>
  </si>
  <si>
    <t>Ventilation - distribution - bouches de pulsion d'air à réglage manuel - Communs</t>
  </si>
  <si>
    <t>61.32.2b.02</t>
  </si>
  <si>
    <t>Ventilation - distribution - bouches de reprise d'air à réglage manuel - Tous diamètres confondus / Communs</t>
  </si>
  <si>
    <t>Ventilation - distribution - prises d'air neuf murales</t>
  </si>
  <si>
    <t>61.32.4b.01</t>
  </si>
  <si>
    <t>Ventilation - distribution - rejets d'air vicié muraux</t>
  </si>
  <si>
    <t>61.32.5b.02</t>
  </si>
  <si>
    <t>61.71.1a.01</t>
  </si>
  <si>
    <t>Ventilation basse des chaufferies - Adaptations suiavnt nouvelles puissances installées</t>
  </si>
  <si>
    <t>61.89.1a.01</t>
  </si>
  <si>
    <t>Ventilation - Installations existantes - Démantèlement des installations existantes</t>
  </si>
  <si>
    <t>63</t>
  </si>
  <si>
    <t>Chaleur</t>
  </si>
  <si>
    <t>63.26.2a.01</t>
  </si>
  <si>
    <t>Chaleur - production - pompes à chaleur air / eau - Couplage avec production d'eau chaude de chauffage par chaudières gaz / 50 kW</t>
  </si>
  <si>
    <t>63.31.1a.02</t>
  </si>
  <si>
    <t>Chaleur - distribution et émission - conduites &amp; accessoires- tuyaux / acier - Tous diamètres confondus / Alimentations des étages communs</t>
  </si>
  <si>
    <t>63.31.1c.02</t>
  </si>
  <si>
    <t>Chaleur - distribution et émission - conduites &amp; accessoires - tuyaux / matière synthétique - tous diamètres confondus / Communs (par étage)</t>
  </si>
  <si>
    <t>63.31.2a.01</t>
  </si>
  <si>
    <t>Chaleur - distribution et émission - conduites &amp; accessoires - Adaptations du collecteur principal en chaufferie</t>
  </si>
  <si>
    <t>63.31.2a.02</t>
  </si>
  <si>
    <t>Chaleur - distribution et émission - conduites &amp; accessoires - Collecteurs de zones / Communs</t>
  </si>
  <si>
    <t>63.31.3a.02</t>
  </si>
  <si>
    <t>Chaleur - distribution et émission - conduites &amp; accessoires - calorifugeage des conduites / Communs</t>
  </si>
  <si>
    <t>63.32.3a.01</t>
  </si>
  <si>
    <t>Chaleur - distribution et émission - éléments d'installation - circulateurs / Circuit logements</t>
  </si>
  <si>
    <t>63.32.3a.02</t>
  </si>
  <si>
    <t>Chaleur - distribution et émission - éléments d'installation - circulateurs / Communs</t>
  </si>
  <si>
    <t>63.32.8d.01</t>
  </si>
  <si>
    <t>Chaleur - distribution et émission - éléments d'installation - ballons tampon 2000 L / Eau chaude de chauffage pour couplage PAC / Chaudières</t>
  </si>
  <si>
    <t>63.33.1a.02</t>
  </si>
  <si>
    <t>Chaleur - distribution et émission - éléments de chauffage &amp; accessoires - Ensemble de radiateurs à panneaux - 40 kW / Communs</t>
  </si>
  <si>
    <t>63.34.1a.02</t>
  </si>
  <si>
    <t>Chaleur - distribution et émission - réglages des températures &amp; accessoires - robinets de radiateurs / Communs</t>
  </si>
  <si>
    <t>63.34.1b.02</t>
  </si>
  <si>
    <t>Chaleur - distribution et émission - réglages des températures &amp; accessoires - têtes thermostatiques institutionnelles / Communs</t>
  </si>
  <si>
    <t>63.34.1c.02</t>
  </si>
  <si>
    <t>Chaleur - distribution et émission - réglages des températures &amp; accessoires - thermostats d'ambiance (+2°C / -2°C) / Communs</t>
  </si>
  <si>
    <t>Chaleur - distribution et émission - réglages des températures &amp; accessoires - réglages en fonction de la température extérieure</t>
  </si>
  <si>
    <t>63.34.1d.01</t>
  </si>
  <si>
    <t>63.41.1b.01</t>
  </si>
  <si>
    <t>Chaleur - rejets des produits de la combustion - Adaptations des cheminées métalliques existantes suivant nouvelles puissances installées</t>
  </si>
  <si>
    <t>63.89.1a.02</t>
  </si>
  <si>
    <t>Chaleur - Installations existantes - Démantèlement du réseau de distribution d'eau chaude de chauffage</t>
  </si>
  <si>
    <t>63.89.1b.02</t>
  </si>
  <si>
    <t>Chaleur - Installations existantes - Adaptations de la régulation des chaudières suivant le couplage avec production par PAC</t>
  </si>
  <si>
    <t>63.89.1b.03</t>
  </si>
  <si>
    <t>Chaleur - Installations existantes - Adaptations de la régulation des installations HVAC avec mise en place d'une gestion centralisée et d'un visuel de comptage énergétique</t>
  </si>
  <si>
    <t>63.89.1b.04</t>
  </si>
  <si>
    <t>Chaleur - Installations existantes - Adaptations des éléments d'émission (enlèvement et repose) des locaux isolés par l'intérieur en façade avant</t>
  </si>
  <si>
    <t>65</t>
  </si>
  <si>
    <t>Sanitaires</t>
  </si>
  <si>
    <t>65.22.1a.01</t>
  </si>
  <si>
    <t>Sanitaires - production - adoucisseurs à sel pour l'installation complète</t>
  </si>
  <si>
    <t>65.23.4a.02</t>
  </si>
  <si>
    <t>Sanitaires - production - chauffe-eau à accumulation à réchauffement indirect 1000 L / Communs</t>
  </si>
  <si>
    <t>65.31.1b.02</t>
  </si>
  <si>
    <t>Sanitaires - distribution et évacuation - conduites d'évacuation et accessoires - matière synthétique / PE / Communs</t>
  </si>
  <si>
    <t>65.31.2</t>
  </si>
  <si>
    <t>Tuyaux de ventilation</t>
  </si>
  <si>
    <t>65.31.5a.01</t>
  </si>
  <si>
    <t>Sanitaires - distribution et évacuation - conduites d'alimentation &amp; accessoires - tuyaux / acier galvanisé / Circuits ECS communs - tous diamètres confondus</t>
  </si>
  <si>
    <t>65.31.5c.02</t>
  </si>
  <si>
    <t>Conduites d'alimentation &amp; accessoires - tuyaux / matière synthétique - tous diamètres confondus / Communs</t>
  </si>
  <si>
    <t>65.31.5c.03</t>
  </si>
  <si>
    <t>Conduites d'alimentation &amp; accessoires - tuyaux / matière synthétique - tous diamètres confondus / Accueil jour</t>
  </si>
  <si>
    <t>65.31.5c.04</t>
  </si>
  <si>
    <t>Conduites d'alimentation &amp; accessoires - tuyaux / matière synthétique - tous diamètres confondus / Abris de nuit</t>
  </si>
  <si>
    <t>65.32.1b</t>
  </si>
  <si>
    <t>Cuvettes de W-C - suspendues</t>
  </si>
  <si>
    <t>65.32.1b.02</t>
  </si>
  <si>
    <t>Cuvettes de W-C - suspendues / Communs</t>
  </si>
  <si>
    <t>65.32.2a.02</t>
  </si>
  <si>
    <t>Lave-mains - modèles muraux / porcelaine sanitaire / Communs</t>
  </si>
  <si>
    <t>65.32.3a.02</t>
  </si>
  <si>
    <t>Lavabos - modèles suspendus / porcelaine sanitaire / Communs</t>
  </si>
  <si>
    <t>65.32.7a.02</t>
  </si>
  <si>
    <t>Éviers - acier inoxydable / Communs</t>
  </si>
  <si>
    <t>65.33.5b.02</t>
  </si>
  <si>
    <t>Robinets monotrou - mitigeurs manuels pour lavabos / Communs</t>
  </si>
  <si>
    <t>65.33.5d.02</t>
  </si>
  <si>
    <t>Robinets monotrou - robinets mélangeurs/mitigeurs pour éviers /Communs</t>
  </si>
  <si>
    <t>65.33.6b.02</t>
  </si>
  <si>
    <t>Robinets mélangeurs/mitigeurs muraux - mitigeurs pour douches &amp; armatures / Communs</t>
  </si>
  <si>
    <t>65.34.1a.01</t>
  </si>
  <si>
    <t>Sanitaires - distribution et évacuation - éléments d'installation - circulateurs (boucle sanitaire) - Communs</t>
  </si>
  <si>
    <t>Accessoires complémentaires - poignées murales / fixes</t>
  </si>
  <si>
    <t>65.36.4a.01</t>
  </si>
  <si>
    <t>Accessoires complémentaires - poignées murales / rabattables</t>
  </si>
  <si>
    <t>65.36.4b.01</t>
  </si>
  <si>
    <t>65.89.1b.01</t>
  </si>
  <si>
    <t>Sanitaire - Instalaltions existantes -  Démantèlement des instalaltions existantes et adaptations à la nouvelle installation / Communs</t>
  </si>
  <si>
    <t>7</t>
  </si>
  <si>
    <t>T7 Electricité</t>
  </si>
  <si>
    <t>72</t>
  </si>
  <si>
    <t>Basse tension ( BT)</t>
  </si>
  <si>
    <t>72.13.1a.01</t>
  </si>
  <si>
    <t>Installations photovoltaïques - capteurs - Instalaltions complète de 30 kWc sur toit plat</t>
  </si>
  <si>
    <t>72.22.2b.01</t>
  </si>
  <si>
    <t>Distribution BT première catégorie - tableaux de distribution secondaires - Adaptations et déplacement des coffrets existants conservés</t>
  </si>
  <si>
    <t>72.22.2b.03</t>
  </si>
  <si>
    <t>Distribution BT première catégorie - tableaux de distribution secondaires - Communs</t>
  </si>
  <si>
    <t>72.22.7a.02</t>
  </si>
  <si>
    <t>Équipements particuliers - alimentation de la cuisinière électrique / Communs</t>
  </si>
  <si>
    <t>72.22.7b.01</t>
  </si>
  <si>
    <t>Équipements particuliers - alimentation du lave-vaisselle / Logements</t>
  </si>
  <si>
    <t>72.22.7c.01</t>
  </si>
  <si>
    <t>Équipements particuliers - alimentation du TD HVAC</t>
  </si>
  <si>
    <t>Équipements particuliers - alimentation des ascenseurs</t>
  </si>
  <si>
    <t>72.22.7e.01</t>
  </si>
  <si>
    <t>Équipements particuliers - alimentation des exutoires de fumée</t>
  </si>
  <si>
    <t>72.22.7f.01</t>
  </si>
  <si>
    <t>Equipements particuliers - raccordement avec les panneaux photovoltaïques</t>
  </si>
  <si>
    <t>72.22.7j.01</t>
  </si>
  <si>
    <t>Equipements particuliers - raccordement avec la détection incendie</t>
  </si>
  <si>
    <t>72.22.7m.01</t>
  </si>
  <si>
    <t>72.23.1a.02</t>
  </si>
  <si>
    <t>Prises de courant - 16A bipolaires avec broche de terre / Communs</t>
  </si>
  <si>
    <t>72.23.3c.02</t>
  </si>
  <si>
    <t>Interrupteurs - bipolaires - Communs</t>
  </si>
  <si>
    <t>72.23.3j.01</t>
  </si>
  <si>
    <t>Boutons poussoirs - Communs</t>
  </si>
  <si>
    <t>72.24.1a.01</t>
  </si>
  <si>
    <t>Détecteurs de passage / Communs</t>
  </si>
  <si>
    <t>72.89.1a.01</t>
  </si>
  <si>
    <t>BT - Installation existantes - Démantèlement des TD 3 / TD 7 / TD 14</t>
  </si>
  <si>
    <t>72.89.1b.01</t>
  </si>
  <si>
    <t>BT - Installations existantes - Adaptations de la mise à la Terre existante</t>
  </si>
  <si>
    <t>72.89.1b.02</t>
  </si>
  <si>
    <t>BT - Installations existantes - Attestation de conformité par organisme agréé pour l'ensemble de l'instalaltion suivant les adaptations</t>
  </si>
  <si>
    <t>73</t>
  </si>
  <si>
    <t>Très basse tension ( TBT)</t>
  </si>
  <si>
    <t>73.22.1a.01</t>
  </si>
  <si>
    <t>Data - réseaux complet de transmission de données - Sans appareillage (hors projet)</t>
  </si>
  <si>
    <t>73.22.1d</t>
  </si>
  <si>
    <t>Data - racks de distribution</t>
  </si>
  <si>
    <t>73.22.1d.01</t>
  </si>
  <si>
    <t>Data - racks de distribution existant</t>
  </si>
  <si>
    <t>73.25.1a.01</t>
  </si>
  <si>
    <t>Incendie - Equipements de Contrôle et de Signalisation (ECS) - Centrale incendie + installation complète de détection et avertissement</t>
  </si>
  <si>
    <t>73.26.1b.01</t>
  </si>
  <si>
    <t>Contrôles d'accès - Installation complète de contrôle d'accès avec centrale, lecteurs de proximité, boutons poussoir, etc.</t>
  </si>
  <si>
    <t>74</t>
  </si>
  <si>
    <t>Système d'éclairage</t>
  </si>
  <si>
    <t>74.11.1a.03</t>
  </si>
  <si>
    <t>Luminaires intérieurs plafonniers en applique - LED / Relighting communs inchangés</t>
  </si>
  <si>
    <t>74.11.1a.04</t>
  </si>
  <si>
    <t>Luminaires intérieurs plafonniers en applique - LED / Communs</t>
  </si>
  <si>
    <t>74.4</t>
  </si>
  <si>
    <t>Eclairage de secours</t>
  </si>
  <si>
    <t>74.42.1a.01</t>
  </si>
  <si>
    <t>Systèmes autonomes - luminaires d'éclairage d'évacuation sans signalisation - Installation complète pour tout le bâtiment</t>
  </si>
  <si>
    <t>75</t>
  </si>
  <si>
    <t>Ascenseurs</t>
  </si>
  <si>
    <t>75.11.1b.01</t>
  </si>
  <si>
    <t>Ascenseurs électriques - Monte-personnes électrique intérieur pour l'accès entre le niveai -01 et le niveau 00</t>
  </si>
  <si>
    <t>75.11.1b.02</t>
  </si>
  <si>
    <t>Ascenseurs électriques - Monte-personnes électrique extérieur sur escalier principal pour accès à l'netrée principale depuis la chaussée</t>
  </si>
  <si>
    <t>B</t>
  </si>
  <si>
    <t>Accueil de jour</t>
  </si>
  <si>
    <t>61.22.1a.04</t>
  </si>
  <si>
    <t>Ventilation - production - caissons de ventilation - habitat individuel - Système D (VMC Double flux décentralisée) / Accueil jour</t>
  </si>
  <si>
    <t>61.31.3b.09</t>
  </si>
  <si>
    <t>Ventilation - distribution - conduits aérauliques rigides de section circulaire - Tous diamètres confondus - Accueil jour</t>
  </si>
  <si>
    <t>61.31.4a.03</t>
  </si>
  <si>
    <t>Ventilation - distribution - conduits aérauliques - calorifuges - Accueil jour</t>
  </si>
  <si>
    <t>61.32.1b.02</t>
  </si>
  <si>
    <t>Ventilation - distribution - bouches de pulsion d'air à réglage manuel - Accueil jour</t>
  </si>
  <si>
    <t>61.32.2b.03</t>
  </si>
  <si>
    <t>Ventilation - distribution - bouches de reprise d'air à réglage manuel - Tous diamètres confondus / Accueil jour</t>
  </si>
  <si>
    <t>61.32.4b.02</t>
  </si>
  <si>
    <t>61.32.5b.03</t>
  </si>
  <si>
    <t>63.33.1a.03</t>
  </si>
  <si>
    <t>Chaleur - distribution et émission - éléments de chauffage &amp; accessoires - Ensemble de radiateurs à panneaux - 10 kW / Accueil jour</t>
  </si>
  <si>
    <t>65.31.1b.03</t>
  </si>
  <si>
    <t>Sanitaires - distribution et évacuation - conduites d'évacuation et accessoires - matière synthétique / PE / Accueil jour</t>
  </si>
  <si>
    <t>65.32.7a.03</t>
  </si>
  <si>
    <t>Éviers - acier inoxydable / Accueil jour</t>
  </si>
  <si>
    <t>65.33.5d.03</t>
  </si>
  <si>
    <t>Robinets monotrou - robinets mélangeurs/mitigeurs pour éviers / Accueil jour</t>
  </si>
  <si>
    <t>72.22.2b.04</t>
  </si>
  <si>
    <t>Distribution BT première catégorie - tableaux de distribution secondaires - Accueil jour</t>
  </si>
  <si>
    <t>72.23.1a.03</t>
  </si>
  <si>
    <t>Prises de courant - 16A bipolaires avec broche de terre / Accueil jour</t>
  </si>
  <si>
    <t>72.24.1a.03</t>
  </si>
  <si>
    <t>Détecteurs de passage / Accueil de jour</t>
  </si>
  <si>
    <t>74.11.1a.05</t>
  </si>
  <si>
    <t>Luminaires intérieurs plafonniers en applique - LED / Accueil de jour</t>
  </si>
  <si>
    <t>C</t>
  </si>
  <si>
    <t>Abris de nuit</t>
  </si>
  <si>
    <t>61.31.3b.10</t>
  </si>
  <si>
    <t>Ventilation - distribution - conduits aérauliques rigides de section circulaire - Tous diamètres confondus - Abris de nuit</t>
  </si>
  <si>
    <t>61.31.4a.04</t>
  </si>
  <si>
    <t>Ventilation - distribution - conduits aérauliques - calorifuges - Abris de nuit</t>
  </si>
  <si>
    <t>61.32.1b.03</t>
  </si>
  <si>
    <t>Ventilation - distribution - bouches de pulsion d'air à réglage manuel - Abris de nuit</t>
  </si>
  <si>
    <t>61.32.2b.04</t>
  </si>
  <si>
    <t>Ventilation - distribution - bouches de reprise d'air à réglage manuel - Tous diamètres confondus / Abris de nuit</t>
  </si>
  <si>
    <t>61.32.4b.03</t>
  </si>
  <si>
    <t>61.32.5b.04</t>
  </si>
  <si>
    <t>63.33.1a.04</t>
  </si>
  <si>
    <t>Chaleur - distribution et émission - éléments de chauffage &amp; accessoires - Ensemble de radiateurs à panneaux - 10 kW / Abris de nuit</t>
  </si>
  <si>
    <t>65.31.1b.04</t>
  </si>
  <si>
    <t>Sanitaires - distribution et évacuation - conduites d'évacuation et accessoires - matière synthétique / PE / Abris de nuit</t>
  </si>
  <si>
    <t>65.32.1b.03</t>
  </si>
  <si>
    <t>Cuvettes de W-C - suspendues / Abris de nuit</t>
  </si>
  <si>
    <t>65.32.2a.03</t>
  </si>
  <si>
    <t>Lave-mains - modèles muraux / porcelaine sanitaire / Abrtis de nuit</t>
  </si>
  <si>
    <t>65.32.5c.03</t>
  </si>
  <si>
    <t>Douches - douches carrelées / Abris de nuit - Comprises dans le lot architecture</t>
  </si>
  <si>
    <t>65.33.5b.03</t>
  </si>
  <si>
    <t>Robinets monotrou - mitigeurs manuels pour lavabos / Abris de nuit</t>
  </si>
  <si>
    <t>65.33.6b.03</t>
  </si>
  <si>
    <t>Robinets mélangeurs/mitigeurs muraux - mitigeurs pour douches &amp; armatures / Abris de nuit</t>
  </si>
  <si>
    <t>72.22.2b.05</t>
  </si>
  <si>
    <t>Distribution BT première catégorie - tableaux de distribution secondaires - Abris de nuit</t>
  </si>
  <si>
    <t>72.23.1a.04</t>
  </si>
  <si>
    <t>Prises de courant - 16A bipolaires avec broche de terre / Abris de nuit</t>
  </si>
  <si>
    <t>72.24.1a.02</t>
  </si>
  <si>
    <t>Détecteurs de passage / Abris de nuit</t>
  </si>
  <si>
    <t>74.11.1a.02</t>
  </si>
  <si>
    <t>Luminaires intérieurs plafonniers en applique - LED / Abris de nuit</t>
  </si>
  <si>
    <t>D</t>
  </si>
  <si>
    <t xml:space="preserve"> Logements</t>
  </si>
  <si>
    <t>61.22.1a.01</t>
  </si>
  <si>
    <t>Ventilation - production - caissons de ventilation - habitat individuel - Système C+ / Logements</t>
  </si>
  <si>
    <t>61.22.1a.05</t>
  </si>
  <si>
    <t>Ventilation - production - caissons de ventilation - habitat individuel - Système D (VMC Double flux décentralisée) / Abris de nuit</t>
  </si>
  <si>
    <t>61.31.3b.01</t>
  </si>
  <si>
    <t>Ventilation - distribution - conduits aérauliques rigides de section circulaire - Tous diamètres confondus - Logement 1</t>
  </si>
  <si>
    <t>61.31.3b.03</t>
  </si>
  <si>
    <t>Ventilation - distribution - conduits aérauliques rigides de section circulaire - Tous diamètres confondus - Logement 2</t>
  </si>
  <si>
    <t>61.31.3b.04</t>
  </si>
  <si>
    <t>Ventilation - distribution - conduits aérauliques rigides de section circulaire - Tous diamètres confondus - Logement 3</t>
  </si>
  <si>
    <t>61.31.3b.05</t>
  </si>
  <si>
    <t>Ventilation - distribution - conduits aérauliques rigides de section circulaire - Tous diamètres confondus - Logement 4</t>
  </si>
  <si>
    <t>61.31.3b.06</t>
  </si>
  <si>
    <t>Ventilation - distribution - conduits aérauliques rigides de section circulaire - Tous diamètres confondus - Logement 5</t>
  </si>
  <si>
    <t>61.31.3b.07</t>
  </si>
  <si>
    <t>Ventilation - distribution - conduits aérauliques rigides de section circulaire - Tous diamètres confondus - Logement 6</t>
  </si>
  <si>
    <t>61.31.4a.01</t>
  </si>
  <si>
    <t>Ventilation - distribution - conduits aérauliques - calorifuges - Logements</t>
  </si>
  <si>
    <t>61.32.2b.01</t>
  </si>
  <si>
    <t>Ventilation - distribution - bouches de reprise d'air à réglage manuel - Tous diamètres confondus / Logements</t>
  </si>
  <si>
    <t>61.32.5b.01</t>
  </si>
  <si>
    <t>63.31.1a.01</t>
  </si>
  <si>
    <t>Chaleur - distribution et émission - conduites &amp; accessoires- tuyaux / acier - Tous diamètres confondus / Alimentations des unités satellites des logements</t>
  </si>
  <si>
    <t>63.31.1c.01</t>
  </si>
  <si>
    <t xml:space="preserve">Chaleur - distribution et émission - conduites &amp; accessoires - tuyaux / matière synthétique - tous diamètres confondus / Logements </t>
  </si>
  <si>
    <t>63.31.3a.01</t>
  </si>
  <si>
    <t>Chaleur - distribution et émission - conduites &amp; accessoires - calorifugeage des conduites / Logements</t>
  </si>
  <si>
    <t>63.33.1a.01</t>
  </si>
  <si>
    <t>Chaleur - distribution et émission - éléments de chauffage &amp; accessoires - Ensemble de radiateurs à panneaux - 2500 W / Logements</t>
  </si>
  <si>
    <t>63.33.9a.01</t>
  </si>
  <si>
    <t>Unités satellites de logements - 5 kW - Chauffage + ECS / Avec comptage indépendant</t>
  </si>
  <si>
    <t>63.34.1a.01</t>
  </si>
  <si>
    <t>Chaleur - distribution et émission - réglages des températures &amp; accessoires - robinets de radiateurs / Logements</t>
  </si>
  <si>
    <t>63.34.1b.01</t>
  </si>
  <si>
    <t>Chaleur - distribution et émission - réglages des températures &amp; accessoires - têtes thermostatiques institutionnelles / Logements</t>
  </si>
  <si>
    <t>63.34.1c.01</t>
  </si>
  <si>
    <t>Chaleur - distribution et émission - réglages des températures &amp; accessoires - thermostats d'ambiance (+2°C / -2°C) / Logements</t>
  </si>
  <si>
    <t>65.31.1b.01</t>
  </si>
  <si>
    <t xml:space="preserve">Sanitaires - distribution et évacuation - conduites d'évacuation et accessoires - matière synthétique / PE / Logements </t>
  </si>
  <si>
    <t>65.31.5c.01</t>
  </si>
  <si>
    <t>Conduites d'alimentation &amp; accessoires - tuyaux / matière synthétique - tous diamètres confondus / Logements</t>
  </si>
  <si>
    <t>65.32.1b.01</t>
  </si>
  <si>
    <t>Cuvettes de W-C - suspendues / Logements</t>
  </si>
  <si>
    <t>65.32.2a.01</t>
  </si>
  <si>
    <t>Lave-mains - modèles muraux / porcelaine sanitaire / Logements</t>
  </si>
  <si>
    <t>65.32.3a.01</t>
  </si>
  <si>
    <t>Lavabos - modèles suspendus / porcelaine sanitaire / Logements</t>
  </si>
  <si>
    <t>65.32.7a.01</t>
  </si>
  <si>
    <t>Éviers - acier inoxydable / Logements</t>
  </si>
  <si>
    <t>65.33.5b.01</t>
  </si>
  <si>
    <t>Robinets monotrou - mitigeurs manuels pour lavabos / Logements</t>
  </si>
  <si>
    <t>65.33.5d.01</t>
  </si>
  <si>
    <t>Robinets monotrou - robinets mélangeurs/mitigeurs pour éviers / Logements</t>
  </si>
  <si>
    <t>65.33.6b.01</t>
  </si>
  <si>
    <t>Robinets mélangeurs/mitigeurs muraux - mitigeurs pour douches &amp; armatures / Logements</t>
  </si>
  <si>
    <t>65.89.1b.02</t>
  </si>
  <si>
    <t>Sanitaire - Instalaltions existantes -  Démantèlement des instalaltions existantes / Logements</t>
  </si>
  <si>
    <t>72.22.2b.02</t>
  </si>
  <si>
    <t>Distribution BT première catégorie - tableaux de distribution secondaires - Logements</t>
  </si>
  <si>
    <t>72.22.7a.01</t>
  </si>
  <si>
    <t xml:space="preserve">Équipements particuliers - alimentation de la cuisinière électrique / Logements </t>
  </si>
  <si>
    <t>72.23.1a.01</t>
  </si>
  <si>
    <t xml:space="preserve">Prises de courant - 16A bipolaires avec broche de terre / Logements </t>
  </si>
  <si>
    <t>72.23.3c.01</t>
  </si>
  <si>
    <t>Interrupteurs - bipolaires - Logements</t>
  </si>
  <si>
    <t>74.11.1a.01</t>
  </si>
  <si>
    <t>Luminaires intérieurs plafonniers en applique - LED / Logements</t>
  </si>
  <si>
    <t>Total TVAc</t>
  </si>
  <si>
    <t>Contrôle</t>
  </si>
  <si>
    <t>TECHNIQUES SPECIALES</t>
  </si>
  <si>
    <t>ARCHITECTURE</t>
  </si>
  <si>
    <t>Totaux TECHNIQUES</t>
  </si>
  <si>
    <t>TRAVAUX HTVA</t>
  </si>
  <si>
    <t>TOTAUX ARCHITECTURE</t>
  </si>
  <si>
    <t>TRAVAUX D'ARCHITECTURE</t>
  </si>
  <si>
    <t>TRAVAUX DE TECHNIQUES SPECIALES</t>
  </si>
  <si>
    <t>TOTAUX HORS TVA</t>
  </si>
  <si>
    <t>ESTIMATION GLOBALE</t>
  </si>
  <si>
    <t>RW / Europe</t>
  </si>
  <si>
    <t>CAP 48</t>
  </si>
  <si>
    <t>UREBA</t>
  </si>
  <si>
    <t>Contrôle du total</t>
  </si>
  <si>
    <t>REPARTITION PAR SERVICE</t>
  </si>
  <si>
    <t>REPARTITION PAR SUBSIDES</t>
  </si>
  <si>
    <t>Travaux proposés pour la demande de subsides UREBA</t>
  </si>
  <si>
    <t>TOTAL HTVA</t>
  </si>
  <si>
    <t>Contrôle du montant total :</t>
  </si>
  <si>
    <t>Travaux proposés pour la demande de subsides CAP 48</t>
  </si>
  <si>
    <t>Travaux et services non couverts par des subsides</t>
  </si>
  <si>
    <t xml:space="preserve">Montant total des honoraires </t>
  </si>
  <si>
    <t>Architecte</t>
  </si>
  <si>
    <t>Arch. / révisions prix</t>
  </si>
  <si>
    <t>C.S.S.</t>
  </si>
  <si>
    <t>Total honoraires</t>
  </si>
  <si>
    <t>htva</t>
  </si>
  <si>
    <t>Frais engagés par le Triangle (travaux préalables, aménagements avant déménagements)</t>
  </si>
  <si>
    <t>3. Réserve de 5% prise (soumissions et  imprévus de chantier)</t>
  </si>
  <si>
    <t>tvac</t>
  </si>
  <si>
    <t>Subside tvac</t>
  </si>
  <si>
    <t>tvac 21%</t>
  </si>
  <si>
    <t>htva 6%</t>
  </si>
  <si>
    <t>TVAC</t>
  </si>
  <si>
    <t>Prime UREBA</t>
  </si>
  <si>
    <t>59 €/m²</t>
  </si>
  <si>
    <t>17 €/m²</t>
  </si>
  <si>
    <t>calcul</t>
  </si>
  <si>
    <t>Somme travaux UREBA</t>
  </si>
  <si>
    <t>Prime UREBA espérée</t>
  </si>
  <si>
    <t>Différence</t>
  </si>
  <si>
    <t>Calcul UREBA</t>
  </si>
  <si>
    <t>Tous montants HORS TVA 6%</t>
  </si>
  <si>
    <t>Suppléments possibles en soumission opu chantier</t>
  </si>
  <si>
    <t>TOTAL HTVA 6%</t>
  </si>
  <si>
    <t>MAX RW/Europe</t>
  </si>
  <si>
    <t>Somme travaux  CAP 48</t>
  </si>
  <si>
    <t>Somme travaux subsidiés RW/Europe</t>
  </si>
  <si>
    <t>(225 €/m²)</t>
  </si>
  <si>
    <t>2. TRAVAUX subsidiés par UREBA moins prime UREBA envisagée</t>
  </si>
  <si>
    <t xml:space="preserve">   (voir document détaillé 'Budget et trésorerie détaillés)</t>
  </si>
  <si>
    <t>1. TRAVAUX subsidiés par la R.W. / Europe (subs. 90%)</t>
  </si>
  <si>
    <t>4. Révisions de prix légales en cours de chantier (2 ans)</t>
  </si>
  <si>
    <t>TOTAL non couvert par les subsides et CAP 48</t>
  </si>
  <si>
    <t>TVA Comp. 6%</t>
  </si>
  <si>
    <t>Balance de contrôle du montant total des travaux</t>
  </si>
  <si>
    <t>Apport asbl Le Triangle</t>
  </si>
  <si>
    <t>Apport propriétaire Maison des Eclaireurs</t>
  </si>
  <si>
    <t>Autres dons demandés (en cours)</t>
  </si>
  <si>
    <t>MONTANT TOTAL DE LA DEPENSE</t>
  </si>
  <si>
    <t>(hors réserve 5% et révisions de prix)</t>
  </si>
  <si>
    <r>
      <t>A.S.B.L. LE TRIANGLE</t>
    </r>
    <r>
      <rPr>
        <sz val="11"/>
        <color theme="1"/>
        <rFont val="Tahoma"/>
        <family val="2"/>
      </rPr>
      <t xml:space="preserve"> </t>
    </r>
  </si>
  <si>
    <t>SCENARIO AU 28/08/2023</t>
  </si>
  <si>
    <t>Maison d’Accueil Agréée</t>
  </si>
  <si>
    <t>Résidence Sociale Le TRIANGLE</t>
  </si>
  <si>
    <t>6032 MONT-SUR-MARCHIENNE Rue du Beau Site 28</t>
  </si>
  <si>
    <t>ESTIMATION GLOBALE DE LA DEPENSE  / R2partition par service et par subsides</t>
  </si>
  <si>
    <t>Le détail de cette estimation est le document xlsx reçu de l'architecte et de l'Ir en techniques spéciales.</t>
  </si>
  <si>
    <t>(40 €/m²)</t>
  </si>
  <si>
    <t>Bhudget pour réparations locales du réseau d'égouttage existant</t>
  </si>
  <si>
    <t>Budget pour réparations locales du réseau d'égouttage existant</t>
  </si>
  <si>
    <t>Ces postes pourraient être ajoutés si la commande globale était supérieure à l'estimation actuelle.</t>
  </si>
  <si>
    <t>Ce poste pourrait être ajouté si la commande globale était supérieure à l'estimation actuelle.</t>
  </si>
  <si>
    <t>40 €/m²</t>
  </si>
  <si>
    <t>Il faut noter que tous les travaux sont couverts par un subside (partiel ou total) ou le don demandé à CAP48.</t>
  </si>
  <si>
    <t>Subside UREBA TVAC</t>
  </si>
  <si>
    <t>Subsides RW/Europe TVAC</t>
  </si>
  <si>
    <t>Don demandé CAP 48</t>
  </si>
  <si>
    <t>Base</t>
  </si>
  <si>
    <t>Envisageable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</si>
</sst>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
    <numFmt numFmtId="165" formatCode="#,##0.00_ ;[Red]\-#,##0.00\ "/>
  </numFmts>
  <fonts count="37">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scheme val="minor"/>
    </font>
    <font>
      <u/>
      <sz val="11"/>
      <color theme="1"/>
      <name val="Calibri"/>
      <family val="2"/>
      <scheme val="minor"/>
    </font>
    <font>
      <b/>
      <sz val="9"/>
      <color theme="1"/>
      <name val="Calibri"/>
      <family val="2"/>
      <scheme val="minor"/>
    </font>
    <font>
      <b/>
      <u/>
      <sz val="12"/>
      <color theme="1"/>
      <name val="Calibri"/>
      <family val="2"/>
      <scheme val="minor"/>
    </font>
    <font>
      <i/>
      <sz val="10"/>
      <color theme="1"/>
      <name val="Calibri"/>
      <family val="2"/>
      <scheme val="minor"/>
    </font>
    <font>
      <i/>
      <sz val="10"/>
      <color rgb="FFFF0000"/>
      <name val="Calibri"/>
      <family val="2"/>
      <scheme val="minor"/>
    </font>
    <font>
      <b/>
      <sz val="10"/>
      <color theme="1"/>
      <name val="Calibri"/>
      <family val="2"/>
      <scheme val="minor"/>
    </font>
    <font>
      <b/>
      <u/>
      <sz val="10"/>
      <color theme="1"/>
      <name val="Calibri"/>
      <family val="2"/>
      <scheme val="minor"/>
    </font>
    <font>
      <sz val="10"/>
      <color theme="1"/>
      <name val="Calibri"/>
      <family val="2"/>
      <scheme val="minor"/>
    </font>
    <font>
      <b/>
      <i/>
      <sz val="10"/>
      <color theme="1"/>
      <name val="Calibri"/>
      <family val="2"/>
      <scheme val="minor"/>
    </font>
    <font>
      <sz val="9"/>
      <color theme="1"/>
      <name val="Calibri"/>
      <family val="2"/>
      <scheme val="minor"/>
    </font>
    <font>
      <b/>
      <sz val="10"/>
      <color theme="1" tint="0.14999847407452621"/>
      <name val="Calibri"/>
      <family val="2"/>
      <scheme val="minor"/>
    </font>
    <font>
      <sz val="9"/>
      <color theme="1" tint="4.9989318521683403E-2"/>
      <name val="Calibri"/>
      <family val="2"/>
      <scheme val="minor"/>
    </font>
    <font>
      <b/>
      <sz val="10"/>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sz val="14"/>
      <color theme="1" tint="4.9989318521683403E-2"/>
      <name val="Calibri"/>
      <family val="2"/>
      <scheme val="minor"/>
    </font>
    <font>
      <sz val="11"/>
      <color rgb="FFFF0000"/>
      <name val="Calibri"/>
      <family val="2"/>
      <scheme val="minor"/>
    </font>
    <font>
      <b/>
      <sz val="10"/>
      <name val="Calibri"/>
      <family val="2"/>
      <scheme val="minor"/>
    </font>
    <font>
      <i/>
      <sz val="10"/>
      <name val="Calibri"/>
      <family val="2"/>
      <scheme val="minor"/>
    </font>
    <font>
      <b/>
      <sz val="11"/>
      <name val="Calibri"/>
      <family val="2"/>
      <scheme val="minor"/>
    </font>
    <font>
      <b/>
      <sz val="9"/>
      <name val="Calibri"/>
      <family val="2"/>
      <scheme val="minor"/>
    </font>
    <font>
      <sz val="11"/>
      <name val="Calibri"/>
      <family val="2"/>
      <scheme val="minor"/>
    </font>
    <font>
      <b/>
      <sz val="11"/>
      <color theme="1"/>
      <name val="Tahoma,Bold"/>
    </font>
    <font>
      <sz val="11"/>
      <color theme="1"/>
      <name val="Tahoma"/>
      <family val="2"/>
    </font>
    <font>
      <b/>
      <sz val="14"/>
      <color theme="1"/>
      <name val="Calibri"/>
      <family val="2"/>
      <scheme val="minor"/>
    </font>
    <font>
      <b/>
      <i/>
      <sz val="9.5"/>
      <color theme="1"/>
      <name val="Tahoma,BoldItalic"/>
    </font>
    <font>
      <b/>
      <sz val="14"/>
      <color rgb="FFFF0000"/>
      <name val="Calibri"/>
      <family val="2"/>
      <scheme val="minor"/>
    </font>
    <font>
      <sz val="9"/>
      <color theme="1"/>
      <name val="Tahoma"/>
      <family val="2"/>
    </font>
    <font>
      <b/>
      <sz val="11"/>
      <color rgb="FFFF0000"/>
      <name val="Calibri"/>
      <family val="2"/>
      <scheme val="minor"/>
    </font>
    <font>
      <sz val="11"/>
      <color theme="4" tint="-0.499984740745262"/>
      <name val="Calibri"/>
      <family val="2"/>
      <scheme val="minor"/>
    </font>
    <font>
      <i/>
      <sz val="9"/>
      <color theme="4" tint="-0.499984740745262"/>
      <name val="Calibri"/>
      <family val="2"/>
      <scheme val="minor"/>
    </font>
    <font>
      <sz val="9"/>
      <color theme="4" tint="-0.499984740745262"/>
      <name val="Calibri"/>
      <family val="2"/>
      <scheme val="minor"/>
    </font>
    <font>
      <i/>
      <sz val="10"/>
      <color theme="4" tint="-0.499984740745262"/>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35">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thin">
        <color auto="1"/>
      </left>
      <right style="thin">
        <color auto="1"/>
      </right>
      <top/>
      <bottom style="thin">
        <color indexed="64"/>
      </bottom>
      <diagonal/>
    </border>
    <border>
      <left/>
      <right/>
      <top style="thin">
        <color indexed="64"/>
      </top>
      <bottom style="thin">
        <color indexed="64"/>
      </bottom>
      <diagonal/>
    </border>
    <border>
      <left style="thin">
        <color auto="1"/>
      </left>
      <right style="thin">
        <color auto="1"/>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thin">
        <color auto="1"/>
      </right>
      <top style="thin">
        <color indexed="64"/>
      </top>
      <bottom/>
      <diagonal/>
    </border>
    <border>
      <left/>
      <right style="thin">
        <color indexed="64"/>
      </right>
      <top/>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right/>
      <top style="hair">
        <color indexed="64"/>
      </top>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auto="1"/>
      </right>
      <top/>
      <bottom style="thin">
        <color indexed="64"/>
      </bottom>
      <diagonal/>
    </border>
  </borders>
  <cellStyleXfs count="13">
    <xf numFmtId="0" fontId="0" fillId="0" borderId="0"/>
    <xf numFmtId="0" fontId="3" fillId="0" borderId="0"/>
    <xf numFmtId="0" fontId="2" fillId="0" borderId="0" applyProtection="0">
      <alignment horizontal="left" vertical="center"/>
      <protection locked="0"/>
    </xf>
    <xf numFmtId="0" fontId="1" fillId="0" borderId="0" applyProtection="0">
      <alignment horizontal="left"/>
      <protection locked="0"/>
    </xf>
    <xf numFmtId="0" fontId="4" fillId="0" borderId="7" applyProtection="0">
      <alignment horizontal="left"/>
      <protection locked="0"/>
    </xf>
    <xf numFmtId="0" fontId="1" fillId="0" borderId="0"/>
    <xf numFmtId="0" fontId="3" fillId="0" borderId="0">
      <alignment wrapText="1"/>
    </xf>
    <xf numFmtId="0" fontId="2" fillId="0" borderId="0" applyProtection="0">
      <alignment horizontal="left" vertical="center" wrapText="1"/>
      <protection locked="0"/>
    </xf>
    <xf numFmtId="0" fontId="1" fillId="0" borderId="0" applyProtection="0">
      <alignment horizontal="left" wrapText="1"/>
      <protection locked="0"/>
    </xf>
    <xf numFmtId="0" fontId="4" fillId="0" borderId="7" applyProtection="0">
      <alignment horizontal="left" wrapText="1"/>
      <protection locked="0"/>
    </xf>
    <xf numFmtId="0" fontId="1" fillId="0" borderId="7" applyProtection="0">
      <alignment horizontal="right" wrapText="1"/>
      <protection locked="0"/>
    </xf>
    <xf numFmtId="9" fontId="1" fillId="0" borderId="0" applyFont="0" applyFill="0" applyBorder="0" applyAlignment="0" applyProtection="0"/>
    <xf numFmtId="44" fontId="1" fillId="0" borderId="0" applyFont="0" applyFill="0" applyBorder="0" applyAlignment="0" applyProtection="0"/>
  </cellStyleXfs>
  <cellXfs count="224">
    <xf numFmtId="0" fontId="0" fillId="0" borderId="0" xfId="0"/>
    <xf numFmtId="0" fontId="6" fillId="0" borderId="0" xfId="0" applyFont="1" applyAlignment="1">
      <alignment horizontal="left"/>
    </xf>
    <xf numFmtId="0" fontId="6" fillId="0" borderId="0" xfId="0" applyFont="1"/>
    <xf numFmtId="4" fontId="7" fillId="0" borderId="0" xfId="0" applyNumberFormat="1" applyFont="1"/>
    <xf numFmtId="4" fontId="5" fillId="0" borderId="0" xfId="0" applyNumberFormat="1" applyFont="1" applyAlignment="1">
      <alignment horizontal="center"/>
    </xf>
    <xf numFmtId="4" fontId="8" fillId="0" borderId="0" xfId="0" applyNumberFormat="1" applyFont="1" applyAlignment="1">
      <alignment horizontal="center"/>
    </xf>
    <xf numFmtId="4" fontId="9" fillId="0" borderId="0" xfId="0" applyNumberFormat="1" applyFont="1"/>
    <xf numFmtId="4" fontId="9" fillId="0" borderId="3" xfId="0" applyNumberFormat="1" applyFont="1" applyBorder="1"/>
    <xf numFmtId="4" fontId="9" fillId="0" borderId="13" xfId="0" applyNumberFormat="1" applyFont="1" applyBorder="1"/>
    <xf numFmtId="4" fontId="10" fillId="0" borderId="0" xfId="6" applyNumberFormat="1" applyFont="1">
      <alignment wrapText="1"/>
    </xf>
    <xf numFmtId="4" fontId="9" fillId="0" borderId="0" xfId="7" applyNumberFormat="1" applyFont="1" applyProtection="1">
      <alignment horizontal="left" vertical="center" wrapText="1"/>
    </xf>
    <xf numFmtId="4" fontId="9" fillId="0" borderId="0" xfId="8" applyNumberFormat="1" applyFont="1" applyProtection="1">
      <alignment horizontal="left" wrapText="1"/>
    </xf>
    <xf numFmtId="4" fontId="9" fillId="0" borderId="7" xfId="10" applyNumberFormat="1" applyFont="1" applyProtection="1">
      <alignment horizontal="right" wrapText="1"/>
    </xf>
    <xf numFmtId="0" fontId="2" fillId="0" borderId="0" xfId="0" applyFont="1" applyAlignment="1">
      <alignment vertical="center"/>
    </xf>
    <xf numFmtId="0" fontId="2" fillId="0" borderId="0" xfId="0" applyFont="1"/>
    <xf numFmtId="0" fontId="11" fillId="0" borderId="11" xfId="0" applyFont="1" applyBorder="1"/>
    <xf numFmtId="0" fontId="11" fillId="0" borderId="0" xfId="0" applyFont="1"/>
    <xf numFmtId="0" fontId="0" fillId="0" borderId="0" xfId="0" applyAlignment="1">
      <alignment horizontal="left"/>
    </xf>
    <xf numFmtId="4" fontId="0" fillId="0" borderId="0" xfId="0" applyNumberFormat="1"/>
    <xf numFmtId="0" fontId="13" fillId="0" borderId="1" xfId="0" applyFont="1" applyBorder="1" applyAlignment="1">
      <alignment vertical="center"/>
    </xf>
    <xf numFmtId="0" fontId="13" fillId="0" borderId="2" xfId="0" applyFont="1" applyBorder="1" applyAlignment="1">
      <alignment horizontal="left" vertical="center"/>
    </xf>
    <xf numFmtId="0" fontId="5" fillId="0" borderId="2" xfId="0" applyFont="1" applyBorder="1" applyAlignment="1">
      <alignment horizontal="center" vertical="center"/>
    </xf>
    <xf numFmtId="0" fontId="13" fillId="0" borderId="2" xfId="0" applyFont="1" applyBorder="1" applyAlignment="1">
      <alignment vertical="center"/>
    </xf>
    <xf numFmtId="0" fontId="13" fillId="0" borderId="2" xfId="0" applyFont="1" applyBorder="1" applyAlignment="1">
      <alignment horizontal="center" vertical="center"/>
    </xf>
    <xf numFmtId="4" fontId="9" fillId="0" borderId="2" xfId="0" applyNumberFormat="1" applyFont="1" applyBorder="1" applyAlignment="1">
      <alignment horizontal="center" vertical="center"/>
    </xf>
    <xf numFmtId="0" fontId="5" fillId="0" borderId="0" xfId="0" applyFont="1" applyAlignment="1">
      <alignment horizontal="center" vertical="center"/>
    </xf>
    <xf numFmtId="0" fontId="14" fillId="0" borderId="3" xfId="1" applyFont="1" applyBorder="1" applyAlignment="1">
      <alignment wrapText="1"/>
    </xf>
    <xf numFmtId="0" fontId="14" fillId="0" borderId="4" xfId="1" applyFont="1" applyBorder="1" applyAlignment="1">
      <alignment wrapText="1"/>
    </xf>
    <xf numFmtId="4" fontId="14" fillId="0" borderId="3" xfId="1" applyNumberFormat="1" applyFont="1" applyBorder="1" applyAlignment="1">
      <alignment wrapText="1"/>
    </xf>
    <xf numFmtId="0" fontId="14" fillId="0" borderId="0" xfId="1" applyFont="1" applyAlignment="1">
      <alignment wrapText="1"/>
    </xf>
    <xf numFmtId="4" fontId="0" fillId="0" borderId="0" xfId="0" applyNumberFormat="1" applyAlignment="1">
      <alignment horizontal="center"/>
    </xf>
    <xf numFmtId="0" fontId="14" fillId="0" borderId="5" xfId="2" applyFont="1" applyBorder="1" applyAlignment="1" applyProtection="1">
      <alignment horizontal="left" vertical="center" wrapText="1"/>
    </xf>
    <xf numFmtId="0" fontId="14" fillId="0" borderId="6" xfId="2" applyFont="1" applyBorder="1" applyAlignment="1" applyProtection="1">
      <alignment horizontal="left" vertical="center" wrapText="1"/>
    </xf>
    <xf numFmtId="4" fontId="14" fillId="0" borderId="5" xfId="2" applyNumberFormat="1" applyFont="1" applyBorder="1" applyAlignment="1" applyProtection="1">
      <alignment horizontal="left" vertical="center" wrapText="1"/>
    </xf>
    <xf numFmtId="0" fontId="14" fillId="0" borderId="0" xfId="2" applyFont="1" applyAlignment="1" applyProtection="1">
      <alignment horizontal="left" vertical="center" wrapText="1"/>
    </xf>
    <xf numFmtId="0" fontId="15" fillId="0" borderId="5" xfId="3" applyFont="1" applyBorder="1" applyAlignment="1" applyProtection="1">
      <alignment horizontal="left" vertical="top" wrapText="1"/>
    </xf>
    <xf numFmtId="0" fontId="15" fillId="0" borderId="6" xfId="3" applyFont="1" applyBorder="1" applyAlignment="1" applyProtection="1">
      <alignment horizontal="left" vertical="top" wrapText="1"/>
    </xf>
    <xf numFmtId="4" fontId="16" fillId="0" borderId="5" xfId="3" applyNumberFormat="1" applyFont="1" applyBorder="1" applyAlignment="1" applyProtection="1">
      <alignment horizontal="left" vertical="top" wrapText="1"/>
    </xf>
    <xf numFmtId="0" fontId="15" fillId="0" borderId="0" xfId="3" applyFont="1" applyAlignment="1" applyProtection="1">
      <alignment horizontal="left" vertical="top" wrapText="1"/>
    </xf>
    <xf numFmtId="0" fontId="15" fillId="0" borderId="8" xfId="4" applyFont="1" applyBorder="1" applyAlignment="1" applyProtection="1">
      <alignment horizontal="left" vertical="top" wrapText="1"/>
    </xf>
    <xf numFmtId="0" fontId="13" fillId="0" borderId="9" xfId="5" applyFont="1" applyBorder="1" applyAlignment="1">
      <alignment horizontal="right" wrapText="1"/>
    </xf>
    <xf numFmtId="164" fontId="13" fillId="0" borderId="9" xfId="5" applyNumberFormat="1" applyFont="1" applyBorder="1" applyAlignment="1">
      <alignment horizontal="right" wrapText="1"/>
    </xf>
    <xf numFmtId="2" fontId="13" fillId="0" borderId="10" xfId="5" applyNumberFormat="1" applyFont="1" applyBorder="1" applyAlignment="1">
      <alignment horizontal="right" wrapText="1"/>
    </xf>
    <xf numFmtId="4" fontId="9" fillId="0" borderId="9" xfId="5" applyNumberFormat="1" applyFont="1" applyBorder="1" applyAlignment="1">
      <alignment horizontal="right" wrapText="1"/>
    </xf>
    <xf numFmtId="2" fontId="13" fillId="0" borderId="0" xfId="5" applyNumberFormat="1" applyFont="1" applyAlignment="1">
      <alignment horizontal="right" wrapText="1"/>
    </xf>
    <xf numFmtId="0" fontId="14" fillId="3" borderId="5" xfId="2" applyFont="1" applyFill="1" applyBorder="1" applyAlignment="1" applyProtection="1">
      <alignment horizontal="left" vertical="center" wrapText="1"/>
    </xf>
    <xf numFmtId="0" fontId="14" fillId="3" borderId="6" xfId="2" applyFont="1" applyFill="1" applyBorder="1" applyAlignment="1" applyProtection="1">
      <alignment horizontal="left" vertical="center" wrapText="1"/>
    </xf>
    <xf numFmtId="4" fontId="14" fillId="3" borderId="5" xfId="2" applyNumberFormat="1" applyFont="1" applyFill="1" applyBorder="1" applyAlignment="1" applyProtection="1">
      <alignment horizontal="left" vertical="center" wrapText="1"/>
    </xf>
    <xf numFmtId="0" fontId="14" fillId="3" borderId="0" xfId="2" applyFont="1" applyFill="1" applyAlignment="1" applyProtection="1">
      <alignment horizontal="left" vertical="center" wrapText="1"/>
    </xf>
    <xf numFmtId="0" fontId="15" fillId="2" borderId="5" xfId="3" applyFont="1" applyFill="1" applyBorder="1" applyAlignment="1" applyProtection="1">
      <alignment horizontal="left" vertical="top" wrapText="1"/>
    </xf>
    <xf numFmtId="0" fontId="15" fillId="2" borderId="6" xfId="3" applyFont="1" applyFill="1" applyBorder="1" applyAlignment="1" applyProtection="1">
      <alignment horizontal="left" vertical="top" wrapText="1"/>
    </xf>
    <xf numFmtId="4" fontId="16" fillId="2" borderId="5" xfId="3" applyNumberFormat="1" applyFont="1" applyFill="1" applyBorder="1" applyAlignment="1" applyProtection="1">
      <alignment horizontal="left" vertical="top" wrapText="1"/>
    </xf>
    <xf numFmtId="0" fontId="15" fillId="2" borderId="0" xfId="3" applyFont="1" applyFill="1" applyAlignment="1" applyProtection="1">
      <alignment horizontal="left" vertical="top" wrapText="1"/>
    </xf>
    <xf numFmtId="0" fontId="13" fillId="0" borderId="10" xfId="5" applyFont="1" applyBorder="1" applyAlignment="1">
      <alignment horizontal="right" wrapText="1"/>
    </xf>
    <xf numFmtId="0" fontId="13" fillId="0" borderId="0" xfId="5" applyFont="1" applyAlignment="1">
      <alignment horizontal="right" wrapText="1"/>
    </xf>
    <xf numFmtId="0" fontId="0" fillId="0" borderId="3" xfId="0" applyBorder="1"/>
    <xf numFmtId="0" fontId="0" fillId="0" borderId="4" xfId="0" applyBorder="1"/>
    <xf numFmtId="0" fontId="11" fillId="0" borderId="0" xfId="0" applyFont="1" applyAlignment="1">
      <alignment horizontal="left"/>
    </xf>
    <xf numFmtId="0" fontId="11" fillId="0" borderId="0" xfId="0" applyFont="1" applyAlignment="1">
      <alignment vertical="center"/>
    </xf>
    <xf numFmtId="164" fontId="9" fillId="0" borderId="15" xfId="0" applyNumberFormat="1" applyFont="1" applyBorder="1" applyAlignment="1">
      <alignment vertical="center"/>
    </xf>
    <xf numFmtId="0" fontId="9" fillId="0" borderId="16" xfId="0" applyFont="1" applyBorder="1" applyAlignment="1">
      <alignment vertical="center"/>
    </xf>
    <xf numFmtId="4" fontId="9" fillId="0" borderId="17" xfId="0" applyNumberFormat="1" applyFont="1" applyBorder="1" applyAlignment="1">
      <alignment vertical="center"/>
    </xf>
    <xf numFmtId="4" fontId="9" fillId="0" borderId="16" xfId="0" applyNumberFormat="1" applyFont="1" applyBorder="1" applyAlignment="1">
      <alignment vertical="center"/>
    </xf>
    <xf numFmtId="0" fontId="0" fillId="0" borderId="6" xfId="0" applyBorder="1"/>
    <xf numFmtId="0" fontId="0" fillId="0" borderId="6" xfId="0" applyBorder="1" applyAlignment="1">
      <alignment horizontal="left"/>
    </xf>
    <xf numFmtId="0" fontId="0" fillId="0" borderId="12" xfId="0" applyBorder="1"/>
    <xf numFmtId="0" fontId="0" fillId="0" borderId="13" xfId="0" applyBorder="1"/>
    <xf numFmtId="0" fontId="3" fillId="0" borderId="0" xfId="6">
      <alignment wrapText="1"/>
    </xf>
    <xf numFmtId="0" fontId="3" fillId="0" borderId="14" xfId="6" applyBorder="1">
      <alignment wrapText="1"/>
    </xf>
    <xf numFmtId="0" fontId="2" fillId="0" borderId="0" xfId="7" applyProtection="1">
      <alignment horizontal="left" vertical="center" wrapText="1"/>
    </xf>
    <xf numFmtId="0" fontId="2" fillId="0" borderId="14" xfId="7" applyBorder="1" applyProtection="1">
      <alignment horizontal="left" vertical="center" wrapText="1"/>
    </xf>
    <xf numFmtId="0" fontId="0" fillId="0" borderId="0" xfId="8" applyFont="1" applyProtection="1">
      <alignment horizontal="left" wrapText="1"/>
    </xf>
    <xf numFmtId="0" fontId="0" fillId="0" borderId="14" xfId="8" applyFont="1" applyBorder="1" applyProtection="1">
      <alignment horizontal="left" wrapText="1"/>
    </xf>
    <xf numFmtId="0" fontId="4" fillId="0" borderId="7" xfId="9" applyProtection="1">
      <alignment horizontal="left" wrapText="1"/>
    </xf>
    <xf numFmtId="0" fontId="0" fillId="0" borderId="7" xfId="10" applyFont="1" applyProtection="1">
      <alignment horizontal="right" wrapText="1"/>
    </xf>
    <xf numFmtId="0" fontId="0" fillId="0" borderId="14" xfId="10" applyFont="1" applyBorder="1" applyProtection="1">
      <alignment horizontal="right" wrapText="1"/>
    </xf>
    <xf numFmtId="164" fontId="0" fillId="0" borderId="7" xfId="10" applyNumberFormat="1" applyFont="1" applyProtection="1">
      <alignment horizontal="right" wrapText="1"/>
    </xf>
    <xf numFmtId="2" fontId="0" fillId="0" borderId="14" xfId="10" applyNumberFormat="1" applyFont="1" applyBorder="1" applyProtection="1">
      <alignment horizontal="right" wrapText="1"/>
    </xf>
    <xf numFmtId="0" fontId="0" fillId="0" borderId="14" xfId="0" applyBorder="1"/>
    <xf numFmtId="0" fontId="0" fillId="0" borderId="0" xfId="0" applyAlignment="1">
      <alignment vertical="center"/>
    </xf>
    <xf numFmtId="164" fontId="0" fillId="0" borderId="0" xfId="0" applyNumberFormat="1" applyAlignment="1">
      <alignment vertical="center"/>
    </xf>
    <xf numFmtId="10" fontId="0" fillId="0" borderId="0" xfId="0" applyNumberFormat="1" applyAlignment="1">
      <alignment horizontal="left" vertical="center"/>
    </xf>
    <xf numFmtId="0" fontId="9" fillId="0" borderId="0" xfId="0" applyFont="1" applyAlignment="1">
      <alignment vertical="center"/>
    </xf>
    <xf numFmtId="0" fontId="9" fillId="0" borderId="0" xfId="0" applyFont="1"/>
    <xf numFmtId="164" fontId="9" fillId="0" borderId="0" xfId="0" applyNumberFormat="1" applyFont="1" applyAlignment="1">
      <alignment vertical="center"/>
    </xf>
    <xf numFmtId="0" fontId="9" fillId="0" borderId="16" xfId="0" applyFont="1" applyBorder="1"/>
    <xf numFmtId="4" fontId="9" fillId="0" borderId="16" xfId="0" applyNumberFormat="1" applyFont="1" applyBorder="1"/>
    <xf numFmtId="4" fontId="11" fillId="0" borderId="0" xfId="0" applyNumberFormat="1" applyFont="1"/>
    <xf numFmtId="164" fontId="2" fillId="0" borderId="0" xfId="0" applyNumberFormat="1" applyFont="1" applyAlignment="1">
      <alignment vertical="center"/>
    </xf>
    <xf numFmtId="164" fontId="2" fillId="2" borderId="12" xfId="0" applyNumberFormat="1" applyFont="1" applyFill="1" applyBorder="1" applyAlignment="1">
      <alignment vertical="center"/>
    </xf>
    <xf numFmtId="0" fontId="2" fillId="2" borderId="5" xfId="0" applyFont="1" applyFill="1" applyBorder="1" applyAlignment="1">
      <alignment vertical="center"/>
    </xf>
    <xf numFmtId="0" fontId="2" fillId="2" borderId="13" xfId="0" applyFont="1" applyFill="1" applyBorder="1"/>
    <xf numFmtId="0" fontId="2" fillId="2" borderId="12" xfId="0" applyFont="1" applyFill="1" applyBorder="1" applyAlignment="1">
      <alignment vertical="center"/>
    </xf>
    <xf numFmtId="0" fontId="2" fillId="2" borderId="5" xfId="0" applyFont="1" applyFill="1" applyBorder="1"/>
    <xf numFmtId="0" fontId="0" fillId="2" borderId="5" xfId="0" applyFill="1" applyBorder="1"/>
    <xf numFmtId="4" fontId="9" fillId="2" borderId="5" xfId="0" applyNumberFormat="1" applyFont="1" applyFill="1" applyBorder="1"/>
    <xf numFmtId="4" fontId="9" fillId="2" borderId="13" xfId="0" applyNumberFormat="1" applyFont="1" applyFill="1" applyBorder="1"/>
    <xf numFmtId="0" fontId="0" fillId="0" borderId="0" xfId="0" applyAlignment="1">
      <alignment horizontal="center"/>
    </xf>
    <xf numFmtId="0" fontId="2" fillId="0" borderId="0" xfId="0" applyFont="1" applyAlignment="1">
      <alignment horizontal="center"/>
    </xf>
    <xf numFmtId="4" fontId="2" fillId="0" borderId="0" xfId="0" applyNumberFormat="1" applyFont="1"/>
    <xf numFmtId="4" fontId="5" fillId="0" borderId="19" xfId="0" applyNumberFormat="1" applyFont="1" applyBorder="1" applyAlignment="1">
      <alignment horizontal="center"/>
    </xf>
    <xf numFmtId="4" fontId="0" fillId="0" borderId="20" xfId="0" applyNumberFormat="1" applyBorder="1" applyAlignment="1">
      <alignment horizontal="center"/>
    </xf>
    <xf numFmtId="4" fontId="0" fillId="0" borderId="20" xfId="0" applyNumberFormat="1" applyBorder="1"/>
    <xf numFmtId="4" fontId="8" fillId="0" borderId="21" xfId="0" applyNumberFormat="1" applyFont="1" applyBorder="1" applyAlignment="1">
      <alignment horizontal="center"/>
    </xf>
    <xf numFmtId="4" fontId="0" fillId="0" borderId="22" xfId="0" applyNumberFormat="1" applyBorder="1"/>
    <xf numFmtId="4" fontId="7" fillId="0" borderId="23" xfId="0" applyNumberFormat="1" applyFont="1" applyBorder="1"/>
    <xf numFmtId="4" fontId="9" fillId="0" borderId="6" xfId="0" applyNumberFormat="1" applyFont="1" applyBorder="1" applyAlignment="1">
      <alignment vertical="center"/>
    </xf>
    <xf numFmtId="4" fontId="5" fillId="0" borderId="22" xfId="0" applyNumberFormat="1" applyFont="1" applyBorder="1" applyAlignment="1">
      <alignment horizontal="center"/>
    </xf>
    <xf numFmtId="0" fontId="0" fillId="0" borderId="23" xfId="0" applyBorder="1"/>
    <xf numFmtId="4" fontId="0" fillId="0" borderId="23" xfId="0" applyNumberFormat="1" applyBorder="1"/>
    <xf numFmtId="4" fontId="2" fillId="4" borderId="19" xfId="0" applyNumberFormat="1" applyFont="1" applyFill="1" applyBorder="1"/>
    <xf numFmtId="4" fontId="0" fillId="4" borderId="21" xfId="0" applyNumberFormat="1" applyFill="1" applyBorder="1"/>
    <xf numFmtId="4" fontId="13" fillId="0" borderId="0" xfId="0" applyNumberFormat="1" applyFont="1" applyAlignment="1">
      <alignment horizontal="center"/>
    </xf>
    <xf numFmtId="4" fontId="9" fillId="0" borderId="26" xfId="0" applyNumberFormat="1" applyFont="1" applyBorder="1" applyAlignment="1">
      <alignment vertical="center"/>
    </xf>
    <xf numFmtId="4" fontId="12" fillId="0" borderId="27" xfId="0" applyNumberFormat="1" applyFont="1" applyBorder="1"/>
    <xf numFmtId="0" fontId="0" fillId="0" borderId="0" xfId="10" applyFont="1" applyBorder="1" applyProtection="1">
      <alignment horizontal="right" wrapText="1"/>
    </xf>
    <xf numFmtId="164" fontId="0" fillId="0" borderId="0" xfId="10" applyNumberFormat="1" applyFont="1" applyBorder="1" applyProtection="1">
      <alignment horizontal="right" wrapText="1"/>
    </xf>
    <xf numFmtId="2" fontId="0" fillId="0" borderId="0" xfId="10" applyNumberFormat="1" applyFont="1" applyBorder="1" applyProtection="1">
      <alignment horizontal="right" wrapText="1"/>
    </xf>
    <xf numFmtId="0" fontId="17" fillId="4" borderId="6" xfId="4" applyFont="1" applyFill="1" applyBorder="1" applyAlignment="1" applyProtection="1">
      <alignment horizontal="left" vertical="top" wrapText="1"/>
    </xf>
    <xf numFmtId="0" fontId="18" fillId="0" borderId="0" xfId="4" applyFont="1" applyBorder="1" applyAlignment="1" applyProtection="1">
      <alignment horizontal="left" vertical="top" wrapText="1"/>
    </xf>
    <xf numFmtId="0" fontId="0" fillId="0" borderId="0" xfId="5" applyFont="1" applyAlignment="1">
      <alignment horizontal="right" wrapText="1"/>
    </xf>
    <xf numFmtId="164" fontId="0" fillId="0" borderId="0" xfId="5" applyNumberFormat="1" applyFont="1" applyAlignment="1">
      <alignment horizontal="right" wrapText="1"/>
    </xf>
    <xf numFmtId="2" fontId="0" fillId="0" borderId="0" xfId="5" applyNumberFormat="1" applyFont="1" applyAlignment="1">
      <alignment horizontal="right" wrapText="1"/>
    </xf>
    <xf numFmtId="4" fontId="2" fillId="0" borderId="0" xfId="5" applyNumberFormat="1" applyFont="1" applyAlignment="1">
      <alignment horizontal="right" wrapText="1"/>
    </xf>
    <xf numFmtId="4" fontId="2" fillId="4" borderId="6" xfId="0" applyNumberFormat="1" applyFont="1" applyFill="1" applyBorder="1"/>
    <xf numFmtId="0" fontId="4" fillId="0" borderId="0" xfId="9" applyBorder="1" applyProtection="1">
      <alignment horizontal="left" wrapText="1"/>
    </xf>
    <xf numFmtId="4" fontId="2" fillId="0" borderId="0" xfId="10" applyNumberFormat="1" applyFont="1" applyBorder="1" applyProtection="1">
      <alignment horizontal="right" wrapText="1"/>
    </xf>
    <xf numFmtId="0" fontId="2" fillId="0" borderId="0" xfId="0" applyFont="1" applyAlignment="1">
      <alignment horizontal="right"/>
    </xf>
    <xf numFmtId="4" fontId="13" fillId="0" borderId="0" xfId="0" applyNumberFormat="1" applyFont="1"/>
    <xf numFmtId="9" fontId="0" fillId="0" borderId="0" xfId="11" applyFont="1"/>
    <xf numFmtId="4" fontId="0" fillId="0" borderId="0" xfId="0" applyNumberFormat="1" applyAlignment="1">
      <alignment vertical="center"/>
    </xf>
    <xf numFmtId="0" fontId="1" fillId="0" borderId="7" xfId="10" applyProtection="1">
      <alignment horizontal="right" wrapText="1"/>
    </xf>
    <xf numFmtId="164" fontId="1" fillId="0" borderId="7" xfId="10" applyNumberFormat="1" applyProtection="1">
      <alignment horizontal="right" wrapText="1"/>
    </xf>
    <xf numFmtId="2" fontId="1" fillId="0" borderId="14" xfId="10" applyNumberFormat="1" applyBorder="1" applyProtection="1">
      <alignment horizontal="right" wrapText="1"/>
    </xf>
    <xf numFmtId="2" fontId="1" fillId="0" borderId="7" xfId="10" applyNumberFormat="1" applyProtection="1">
      <alignment horizontal="right" wrapText="1"/>
    </xf>
    <xf numFmtId="0" fontId="1" fillId="0" borderId="14" xfId="10" applyBorder="1" applyProtection="1">
      <alignment horizontal="right" wrapText="1"/>
    </xf>
    <xf numFmtId="2" fontId="0" fillId="0" borderId="0" xfId="0" applyNumberFormat="1"/>
    <xf numFmtId="0" fontId="1" fillId="0" borderId="25" xfId="10" applyBorder="1" applyProtection="1">
      <alignment horizontal="right" wrapText="1"/>
    </xf>
    <xf numFmtId="4" fontId="9" fillId="0" borderId="28" xfId="10" applyNumberFormat="1" applyFont="1" applyBorder="1" applyProtection="1">
      <alignment horizontal="right" wrapText="1"/>
    </xf>
    <xf numFmtId="4" fontId="9" fillId="0" borderId="29" xfId="10" applyNumberFormat="1" applyFont="1" applyBorder="1" applyProtection="1">
      <alignment horizontal="right" wrapText="1"/>
    </xf>
    <xf numFmtId="2" fontId="1" fillId="0" borderId="0" xfId="10" applyNumberFormat="1" applyBorder="1" applyProtection="1">
      <alignment horizontal="right" wrapText="1"/>
    </xf>
    <xf numFmtId="0" fontId="13" fillId="0" borderId="0" xfId="0" applyFont="1"/>
    <xf numFmtId="9" fontId="0" fillId="0" borderId="0" xfId="11" applyFont="1" applyAlignment="1">
      <alignment horizontal="center"/>
    </xf>
    <xf numFmtId="4" fontId="2" fillId="4" borderId="18" xfId="0" applyNumberFormat="1" applyFont="1" applyFill="1" applyBorder="1"/>
    <xf numFmtId="0" fontId="0" fillId="0" borderId="22" xfId="0" applyBorder="1"/>
    <xf numFmtId="0" fontId="11" fillId="0" borderId="0" xfId="0" applyFont="1" applyAlignment="1">
      <alignment horizontal="center"/>
    </xf>
    <xf numFmtId="9" fontId="0" fillId="0" borderId="0" xfId="0" applyNumberFormat="1" applyAlignment="1">
      <alignment horizontal="center"/>
    </xf>
    <xf numFmtId="0" fontId="0" fillId="0" borderId="0" xfId="0" applyAlignment="1">
      <alignment horizontal="right"/>
    </xf>
    <xf numFmtId="165" fontId="0" fillId="0" borderId="13" xfId="0" applyNumberFormat="1" applyBorder="1"/>
    <xf numFmtId="165" fontId="0" fillId="0" borderId="0" xfId="0" applyNumberFormat="1"/>
    <xf numFmtId="0" fontId="0" fillId="0" borderId="5" xfId="0" applyBorder="1"/>
    <xf numFmtId="0" fontId="0" fillId="0" borderId="5" xfId="0" applyBorder="1" applyAlignment="1">
      <alignment horizontal="right"/>
    </xf>
    <xf numFmtId="0" fontId="9" fillId="0" borderId="0" xfId="0" applyFont="1" applyAlignment="1">
      <alignment horizontal="center"/>
    </xf>
    <xf numFmtId="4" fontId="20" fillId="0" borderId="0" xfId="0" applyNumberFormat="1" applyFont="1"/>
    <xf numFmtId="0" fontId="9" fillId="0" borderId="22" xfId="0" applyFont="1" applyBorder="1" applyAlignment="1">
      <alignment horizontal="center"/>
    </xf>
    <xf numFmtId="0" fontId="9" fillId="0" borderId="23" xfId="0" applyFont="1" applyBorder="1" applyAlignment="1">
      <alignment horizontal="center"/>
    </xf>
    <xf numFmtId="0" fontId="2" fillId="4" borderId="12" xfId="0" applyFont="1" applyFill="1" applyBorder="1"/>
    <xf numFmtId="0" fontId="2" fillId="4" borderId="5" xfId="0" applyFont="1" applyFill="1" applyBorder="1" applyAlignment="1">
      <alignment horizontal="center"/>
    </xf>
    <xf numFmtId="4" fontId="21" fillId="0" borderId="15" xfId="0" applyNumberFormat="1" applyFont="1" applyBorder="1"/>
    <xf numFmtId="4" fontId="21" fillId="0" borderId="16" xfId="0" applyNumberFormat="1" applyFont="1" applyBorder="1"/>
    <xf numFmtId="4" fontId="22" fillId="0" borderId="18" xfId="0" applyNumberFormat="1" applyFont="1" applyBorder="1"/>
    <xf numFmtId="4" fontId="24" fillId="0" borderId="16" xfId="0" applyNumberFormat="1" applyFont="1" applyBorder="1" applyAlignment="1">
      <alignment horizontal="center"/>
    </xf>
    <xf numFmtId="0" fontId="13" fillId="0" borderId="0" xfId="0" applyFont="1" applyAlignment="1">
      <alignment horizontal="right"/>
    </xf>
    <xf numFmtId="4" fontId="2" fillId="0" borderId="16" xfId="0" applyNumberFormat="1" applyFont="1" applyBorder="1" applyAlignment="1">
      <alignment horizontal="center"/>
    </xf>
    <xf numFmtId="4" fontId="2" fillId="4" borderId="30" xfId="0" applyNumberFormat="1" applyFont="1" applyFill="1" applyBorder="1"/>
    <xf numFmtId="4" fontId="23" fillId="4" borderId="30" xfId="0" applyNumberFormat="1" applyFont="1" applyFill="1" applyBorder="1"/>
    <xf numFmtId="0" fontId="13" fillId="0" borderId="0" xfId="0" applyFont="1" applyAlignment="1">
      <alignment horizontal="center"/>
    </xf>
    <xf numFmtId="0" fontId="15" fillId="0" borderId="0" xfId="4" applyFont="1" applyBorder="1" applyAlignment="1" applyProtection="1">
      <alignment horizontal="left" vertical="top" wrapText="1"/>
    </xf>
    <xf numFmtId="9" fontId="0" fillId="0" borderId="0" xfId="11" applyFont="1" applyBorder="1"/>
    <xf numFmtId="165" fontId="25" fillId="0" borderId="0" xfId="0" applyNumberFormat="1" applyFont="1" applyAlignment="1">
      <alignment horizontal="center"/>
    </xf>
    <xf numFmtId="0" fontId="2" fillId="4" borderId="15" xfId="0" applyFont="1" applyFill="1" applyBorder="1"/>
    <xf numFmtId="0" fontId="2" fillId="4" borderId="16" xfId="0" applyFont="1" applyFill="1" applyBorder="1"/>
    <xf numFmtId="0" fontId="2" fillId="4" borderId="16" xfId="0" applyFont="1" applyFill="1" applyBorder="1" applyAlignment="1">
      <alignment horizontal="right"/>
    </xf>
    <xf numFmtId="0" fontId="2" fillId="4" borderId="5" xfId="0" applyFont="1" applyFill="1" applyBorder="1"/>
    <xf numFmtId="4" fontId="9" fillId="4" borderId="5" xfId="0" applyNumberFormat="1" applyFont="1" applyFill="1" applyBorder="1"/>
    <xf numFmtId="4" fontId="2" fillId="4" borderId="13" xfId="0" applyNumberFormat="1" applyFont="1" applyFill="1" applyBorder="1"/>
    <xf numFmtId="0" fontId="26" fillId="0" borderId="0" xfId="0" applyFont="1" applyAlignment="1">
      <alignment horizontal="left" vertical="center"/>
    </xf>
    <xf numFmtId="44" fontId="0" fillId="0" borderId="0" xfId="12" applyFont="1"/>
    <xf numFmtId="44" fontId="0" fillId="0" borderId="0" xfId="12" applyFont="1" applyAlignment="1">
      <alignment horizontal="center"/>
    </xf>
    <xf numFmtId="0" fontId="29" fillId="0" borderId="0" xfId="0" applyFont="1" applyAlignment="1">
      <alignment horizontal="left" vertical="center"/>
    </xf>
    <xf numFmtId="0" fontId="31" fillId="0" borderId="0" xfId="0" applyFont="1" applyAlignment="1">
      <alignment horizontal="left" vertical="center"/>
    </xf>
    <xf numFmtId="0" fontId="30" fillId="0" borderId="0" xfId="0" applyFont="1" applyAlignment="1">
      <alignment horizontal="center"/>
    </xf>
    <xf numFmtId="44" fontId="28" fillId="5" borderId="12" xfId="12" applyFont="1" applyFill="1" applyBorder="1" applyAlignment="1">
      <alignment horizontal="center"/>
    </xf>
    <xf numFmtId="44" fontId="28" fillId="5" borderId="5" xfId="12" applyFont="1" applyFill="1" applyBorder="1" applyAlignment="1">
      <alignment horizontal="center"/>
    </xf>
    <xf numFmtId="44" fontId="28" fillId="5" borderId="13" xfId="12" applyFont="1" applyFill="1" applyBorder="1" applyAlignment="1">
      <alignment horizontal="center"/>
    </xf>
    <xf numFmtId="0" fontId="19" fillId="4" borderId="12" xfId="4" applyFont="1" applyFill="1" applyBorder="1" applyAlignment="1" applyProtection="1">
      <alignment horizontal="center" vertical="top" wrapText="1"/>
    </xf>
    <xf numFmtId="0" fontId="19" fillId="4" borderId="5" xfId="4" applyFont="1" applyFill="1" applyBorder="1" applyAlignment="1" applyProtection="1">
      <alignment horizontal="center" vertical="top" wrapText="1"/>
    </xf>
    <xf numFmtId="0" fontId="19" fillId="4" borderId="13" xfId="4" applyFont="1" applyFill="1" applyBorder="1" applyAlignment="1" applyProtection="1">
      <alignment horizontal="center" vertical="top" wrapText="1"/>
    </xf>
    <xf numFmtId="4" fontId="0" fillId="0" borderId="24" xfId="0" applyNumberFormat="1" applyBorder="1" applyAlignment="1">
      <alignment horizontal="center" vertical="center"/>
    </xf>
    <xf numFmtId="4" fontId="0" fillId="0" borderId="14" xfId="0" applyNumberFormat="1" applyBorder="1" applyAlignment="1">
      <alignment horizontal="center" vertical="center"/>
    </xf>
    <xf numFmtId="4" fontId="0" fillId="0" borderId="4" xfId="0" applyNumberFormat="1" applyBorder="1" applyAlignment="1">
      <alignment horizontal="center" vertical="center"/>
    </xf>
    <xf numFmtId="0" fontId="0" fillId="0" borderId="0" xfId="0" applyAlignment="1">
      <alignment horizontal="center" vertical="center" wrapText="1"/>
    </xf>
    <xf numFmtId="4" fontId="33" fillId="0" borderId="0" xfId="0" applyNumberFormat="1" applyFont="1"/>
    <xf numFmtId="0" fontId="13" fillId="0" borderId="0" xfId="5" applyFont="1" applyBorder="1" applyAlignment="1">
      <alignment horizontal="right" wrapText="1"/>
    </xf>
    <xf numFmtId="164" fontId="13" fillId="0" borderId="0" xfId="5" applyNumberFormat="1" applyFont="1" applyBorder="1" applyAlignment="1">
      <alignment horizontal="right" wrapText="1"/>
    </xf>
    <xf numFmtId="2" fontId="13" fillId="0" borderId="0" xfId="5" applyNumberFormat="1" applyFont="1" applyBorder="1" applyAlignment="1">
      <alignment horizontal="right" wrapText="1"/>
    </xf>
    <xf numFmtId="4" fontId="9" fillId="0" borderId="0" xfId="5" applyNumberFormat="1" applyFont="1" applyBorder="1" applyAlignment="1">
      <alignment horizontal="right" wrapText="1"/>
    </xf>
    <xf numFmtId="0" fontId="15" fillId="0" borderId="31" xfId="4" applyFont="1" applyBorder="1" applyAlignment="1" applyProtection="1">
      <alignment horizontal="left" vertical="top" wrapText="1"/>
    </xf>
    <xf numFmtId="0" fontId="14" fillId="0" borderId="0" xfId="2" applyFont="1" applyFill="1" applyBorder="1" applyAlignment="1" applyProtection="1">
      <alignment horizontal="left" vertical="center" wrapText="1"/>
    </xf>
    <xf numFmtId="0" fontId="15" fillId="0" borderId="0" xfId="4" applyFont="1" applyFill="1" applyBorder="1" applyAlignment="1" applyProtection="1">
      <alignment horizontal="left" vertical="top" wrapText="1"/>
    </xf>
    <xf numFmtId="0" fontId="15" fillId="0" borderId="0" xfId="3" applyFont="1" applyFill="1" applyBorder="1" applyAlignment="1" applyProtection="1">
      <alignment horizontal="left" vertical="top" wrapText="1"/>
    </xf>
    <xf numFmtId="0" fontId="15" fillId="0" borderId="32" xfId="4" applyFont="1" applyBorder="1" applyAlignment="1" applyProtection="1">
      <alignment horizontal="left" vertical="top" wrapText="1"/>
    </xf>
    <xf numFmtId="0" fontId="17" fillId="4" borderId="24" xfId="4" applyFont="1" applyFill="1" applyBorder="1" applyAlignment="1" applyProtection="1">
      <alignment horizontal="left" vertical="top" wrapText="1"/>
    </xf>
    <xf numFmtId="0" fontId="15" fillId="0" borderId="0" xfId="3" applyFont="1" applyBorder="1" applyAlignment="1" applyProtection="1">
      <alignment horizontal="left" vertical="top" wrapText="1"/>
    </xf>
    <xf numFmtId="4" fontId="16" fillId="0" borderId="0" xfId="3" applyNumberFormat="1" applyFont="1" applyBorder="1" applyAlignment="1" applyProtection="1">
      <alignment horizontal="left" vertical="top" wrapText="1"/>
    </xf>
    <xf numFmtId="0" fontId="34" fillId="0" borderId="0" xfId="4" applyFont="1" applyBorder="1" applyAlignment="1" applyProtection="1">
      <alignment horizontal="left" vertical="top" wrapText="1"/>
    </xf>
    <xf numFmtId="0" fontId="34" fillId="0" borderId="0" xfId="5" applyFont="1" applyBorder="1" applyAlignment="1">
      <alignment horizontal="right" wrapText="1"/>
    </xf>
    <xf numFmtId="164" fontId="34" fillId="0" borderId="0" xfId="5" applyNumberFormat="1" applyFont="1" applyBorder="1" applyAlignment="1">
      <alignment horizontal="right" wrapText="1"/>
    </xf>
    <xf numFmtId="0" fontId="0" fillId="0" borderId="0" xfId="5" applyFont="1" applyBorder="1" applyAlignment="1">
      <alignment horizontal="right" wrapText="1"/>
    </xf>
    <xf numFmtId="164" fontId="0" fillId="0" borderId="0" xfId="5" applyNumberFormat="1" applyFont="1" applyBorder="1" applyAlignment="1">
      <alignment horizontal="right" wrapText="1"/>
    </xf>
    <xf numFmtId="2" fontId="0" fillId="0" borderId="0" xfId="5" applyNumberFormat="1" applyFont="1" applyBorder="1" applyAlignment="1">
      <alignment horizontal="right" wrapText="1"/>
    </xf>
    <xf numFmtId="4" fontId="2" fillId="0" borderId="0" xfId="5" applyNumberFormat="1" applyFont="1" applyBorder="1" applyAlignment="1">
      <alignment horizontal="right" wrapText="1"/>
    </xf>
    <xf numFmtId="0" fontId="13" fillId="0" borderId="33" xfId="5" applyFont="1" applyBorder="1" applyAlignment="1">
      <alignment horizontal="right" wrapText="1"/>
    </xf>
    <xf numFmtId="4" fontId="32" fillId="4" borderId="6" xfId="0" applyNumberFormat="1" applyFont="1" applyFill="1" applyBorder="1"/>
    <xf numFmtId="4" fontId="0" fillId="0" borderId="19" xfId="0" applyNumberFormat="1" applyBorder="1" applyAlignment="1">
      <alignment horizontal="center" vertical="center" wrapText="1"/>
    </xf>
    <xf numFmtId="0" fontId="0" fillId="0" borderId="20" xfId="0" applyBorder="1" applyAlignment="1">
      <alignment horizontal="center" vertical="center"/>
    </xf>
    <xf numFmtId="0" fontId="0" fillId="0" borderId="20" xfId="0" applyBorder="1" applyAlignment="1">
      <alignment horizontal="center" vertical="center" wrapText="1"/>
    </xf>
    <xf numFmtId="4" fontId="0" fillId="0" borderId="21" xfId="0" applyNumberFormat="1" applyBorder="1" applyAlignment="1">
      <alignment horizontal="center" vertical="center" wrapText="1"/>
    </xf>
    <xf numFmtId="0" fontId="17" fillId="4" borderId="34" xfId="4" applyFont="1" applyFill="1" applyBorder="1" applyAlignment="1" applyProtection="1">
      <alignment horizontal="left" vertical="top" wrapText="1"/>
    </xf>
    <xf numFmtId="0" fontId="0" fillId="0" borderId="0" xfId="0" applyBorder="1"/>
    <xf numFmtId="0" fontId="34" fillId="0" borderId="31" xfId="4" applyFont="1" applyBorder="1" applyAlignment="1" applyProtection="1">
      <alignment horizontal="left" vertical="top" wrapText="1"/>
    </xf>
    <xf numFmtId="0" fontId="35" fillId="0" borderId="0" xfId="5" applyFont="1" applyBorder="1" applyAlignment="1">
      <alignment horizontal="center" vertical="center" wrapText="1"/>
    </xf>
    <xf numFmtId="0" fontId="35" fillId="0" borderId="0" xfId="0" applyFont="1" applyAlignment="1">
      <alignment horizontal="center"/>
    </xf>
    <xf numFmtId="165" fontId="36" fillId="0" borderId="0" xfId="0" applyNumberFormat="1" applyFont="1"/>
  </cellXfs>
  <cellStyles count="13">
    <cellStyle name="Articles" xfId="8" xr:uid="{0B1C80AC-541F-493C-9779-A7AB12FB377B}"/>
    <cellStyle name="Articles 2" xfId="3" xr:uid="{B7C816DD-2927-48DD-BFB0-39E97B082AC7}"/>
    <cellStyle name="Groupes" xfId="6" xr:uid="{3C4F739F-8F30-483B-AFA9-ABA92AED4BA6}"/>
    <cellStyle name="Groupes 2" xfId="1" xr:uid="{E1EA19BA-725D-4E30-9E64-263CFCD3EAF6}"/>
    <cellStyle name="Monétaire" xfId="12" builtinId="4"/>
    <cellStyle name="Normal" xfId="0" builtinId="0"/>
    <cellStyle name="Postes" xfId="9" xr:uid="{BF755EFD-AD30-4081-BAA2-194964A7CAAD}"/>
    <cellStyle name="Postes (valeurs numériques)" xfId="10" xr:uid="{BCA57DFA-A11B-4F3A-BE33-7E822AB21D0D}"/>
    <cellStyle name="Postes (valeurs numériques) 2" xfId="5" xr:uid="{67C0A766-CAA6-42FC-99DB-367F2E1F3E70}"/>
    <cellStyle name="Postes 2" xfId="4" xr:uid="{869F5505-019B-49BC-9A86-3827D9AC37A4}"/>
    <cellStyle name="Pourcentage" xfId="11" builtinId="5"/>
    <cellStyle name="Titres" xfId="7" xr:uid="{7A21D9CA-2A4B-4C42-8652-A3773242E7B4}"/>
    <cellStyle name="Titres 2" xfId="2" xr:uid="{D0B1CBCA-9CF6-4E79-BA69-0D76BFB62F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513522</xdr:colOff>
      <xdr:row>0</xdr:row>
      <xdr:rowOff>71785</xdr:rowOff>
    </xdr:from>
    <xdr:to>
      <xdr:col>11</xdr:col>
      <xdr:colOff>110848</xdr:colOff>
      <xdr:row>4</xdr:row>
      <xdr:rowOff>309184</xdr:rowOff>
    </xdr:to>
    <xdr:pic>
      <xdr:nvPicPr>
        <xdr:cNvPr id="2" name="Image 1">
          <a:extLst>
            <a:ext uri="{FF2B5EF4-FFF2-40B4-BE49-F238E27FC236}">
              <a16:creationId xmlns:a16="http://schemas.microsoft.com/office/drawing/2014/main" id="{02DF8FC9-F81A-408E-BC7E-E4F77D58F4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9609" y="71785"/>
          <a:ext cx="2269434" cy="12313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30"/>
  <sheetViews>
    <sheetView tabSelected="1" topLeftCell="A75" zoomScale="115" zoomScaleNormal="115" workbookViewId="0">
      <selection activeCell="N77" sqref="N77"/>
    </sheetView>
  </sheetViews>
  <sheetFormatPr baseColWidth="10" defaultColWidth="9.140625" defaultRowHeight="15"/>
  <cols>
    <col min="2" max="2" width="12.140625" customWidth="1"/>
    <col min="4" max="4" width="36.28515625" customWidth="1"/>
    <col min="5" max="5" width="9.85546875" customWidth="1"/>
    <col min="6" max="6" width="10.5703125" bestFit="1" customWidth="1"/>
    <col min="7" max="7" width="12.140625" bestFit="1" customWidth="1"/>
    <col min="8" max="8" width="11.5703125" customWidth="1"/>
    <col min="9" max="9" width="12.5703125" customWidth="1"/>
    <col min="10" max="10" width="3" customWidth="1"/>
    <col min="11" max="11" width="13" style="6" bestFit="1" customWidth="1"/>
    <col min="12" max="12" width="2.42578125" customWidth="1"/>
    <col min="13" max="16" width="13.140625" style="18" customWidth="1"/>
    <col min="17" max="17" width="1.85546875" style="18" customWidth="1"/>
    <col min="18" max="18" width="14.5703125" style="3" bestFit="1" customWidth="1"/>
    <col min="19" max="19" width="3.140625" customWidth="1"/>
    <col min="20" max="20" width="12.28515625" bestFit="1" customWidth="1"/>
    <col min="21" max="21" width="14" style="97" customWidth="1"/>
    <col min="22" max="22" width="14" customWidth="1"/>
    <col min="23" max="23" width="15" customWidth="1"/>
    <col min="24" max="24" width="15.140625" customWidth="1"/>
    <col min="25" max="25" width="11.7109375" customWidth="1"/>
  </cols>
  <sheetData>
    <row r="1" spans="1:24" ht="19.5" customHeight="1">
      <c r="A1" s="176" t="s">
        <v>660</v>
      </c>
      <c r="E1" s="182" t="s">
        <v>661</v>
      </c>
      <c r="F1" s="183"/>
      <c r="G1" s="184"/>
      <c r="I1" s="177"/>
      <c r="J1" s="177"/>
      <c r="K1" s="177"/>
      <c r="L1" s="178"/>
      <c r="M1" s="177"/>
      <c r="N1" s="177"/>
      <c r="O1" s="177"/>
      <c r="P1"/>
      <c r="Q1"/>
      <c r="R1"/>
      <c r="U1"/>
    </row>
    <row r="2" spans="1:24" ht="19.5" customHeight="1">
      <c r="A2" s="179" t="s">
        <v>662</v>
      </c>
      <c r="E2" s="181"/>
      <c r="F2" s="181"/>
      <c r="G2" s="177"/>
      <c r="H2" s="177"/>
      <c r="I2" s="177"/>
      <c r="J2" s="177"/>
      <c r="K2"/>
      <c r="L2" s="97"/>
      <c r="M2"/>
      <c r="N2"/>
      <c r="O2"/>
      <c r="P2"/>
      <c r="Q2"/>
      <c r="R2"/>
      <c r="U2"/>
    </row>
    <row r="3" spans="1:24" ht="19.5" customHeight="1">
      <c r="A3" s="180" t="s">
        <v>663</v>
      </c>
      <c r="E3" s="177"/>
      <c r="F3" s="177"/>
      <c r="G3" s="177"/>
      <c r="H3" s="177"/>
      <c r="I3" s="177"/>
      <c r="J3" s="177"/>
      <c r="K3"/>
      <c r="L3" s="97"/>
      <c r="M3"/>
      <c r="N3"/>
      <c r="O3"/>
      <c r="P3"/>
      <c r="Q3"/>
      <c r="R3"/>
      <c r="U3"/>
    </row>
    <row r="4" spans="1:24" ht="19.5" customHeight="1">
      <c r="A4" s="180" t="s">
        <v>664</v>
      </c>
      <c r="E4" s="177"/>
      <c r="F4" s="177"/>
      <c r="G4" s="177"/>
      <c r="H4" s="177"/>
      <c r="I4" s="177"/>
      <c r="J4" s="177"/>
      <c r="K4"/>
      <c r="L4" s="97"/>
      <c r="M4"/>
      <c r="N4"/>
      <c r="O4"/>
      <c r="P4"/>
      <c r="Q4"/>
      <c r="R4"/>
      <c r="U4"/>
    </row>
    <row r="5" spans="1:24" ht="26.25" customHeight="1">
      <c r="A5" s="180"/>
      <c r="E5" s="177"/>
      <c r="F5" s="177"/>
      <c r="G5" s="177"/>
      <c r="H5" s="177"/>
      <c r="I5" s="177"/>
      <c r="J5" s="177"/>
      <c r="K5"/>
      <c r="L5" s="97"/>
      <c r="M5"/>
      <c r="N5"/>
      <c r="O5"/>
      <c r="P5"/>
      <c r="Q5"/>
      <c r="R5"/>
      <c r="U5"/>
    </row>
    <row r="6" spans="1:24" ht="19.5" customHeight="1">
      <c r="A6" s="182" t="s">
        <v>665</v>
      </c>
      <c r="B6" s="183"/>
      <c r="C6" s="183"/>
      <c r="D6" s="183"/>
      <c r="E6" s="183"/>
      <c r="F6" s="183"/>
      <c r="G6" s="183"/>
      <c r="H6" s="183"/>
      <c r="I6" s="183"/>
      <c r="J6" s="184"/>
      <c r="K6"/>
      <c r="L6" s="97"/>
      <c r="M6"/>
      <c r="N6"/>
      <c r="O6"/>
      <c r="P6"/>
      <c r="Q6"/>
      <c r="R6"/>
      <c r="U6"/>
    </row>
    <row r="8" spans="1:24">
      <c r="A8" t="s">
        <v>666</v>
      </c>
    </row>
    <row r="10" spans="1:24" ht="15.75">
      <c r="A10" s="1" t="s">
        <v>601</v>
      </c>
      <c r="B10" s="17"/>
      <c r="C10" s="17"/>
      <c r="D10" s="2"/>
    </row>
    <row r="11" spans="1:24" ht="15.75" thickBot="1"/>
    <row r="12" spans="1:24" ht="15.75" thickBot="1">
      <c r="A12" s="19" t="s">
        <v>0</v>
      </c>
      <c r="B12" s="20" t="s">
        <v>1</v>
      </c>
      <c r="C12" s="20" t="s">
        <v>2</v>
      </c>
      <c r="D12" s="21" t="s">
        <v>3</v>
      </c>
      <c r="E12" s="22" t="s">
        <v>4</v>
      </c>
      <c r="F12" s="22" t="s">
        <v>5</v>
      </c>
      <c r="G12" s="23" t="s">
        <v>6</v>
      </c>
      <c r="H12" s="22"/>
      <c r="I12" s="23" t="s">
        <v>7</v>
      </c>
      <c r="J12" s="22"/>
      <c r="K12" s="24" t="s">
        <v>8</v>
      </c>
      <c r="L12" s="25"/>
      <c r="M12" s="110" t="s">
        <v>613</v>
      </c>
      <c r="N12" s="111"/>
      <c r="T12" s="156" t="s">
        <v>614</v>
      </c>
      <c r="U12" s="157"/>
      <c r="V12" s="150"/>
      <c r="W12" s="150"/>
      <c r="X12" s="66"/>
    </row>
    <row r="13" spans="1:24">
      <c r="A13" s="26"/>
      <c r="B13" s="26" t="s">
        <v>9</v>
      </c>
      <c r="C13" s="26"/>
      <c r="D13" s="26" t="s">
        <v>9</v>
      </c>
      <c r="E13" s="26"/>
      <c r="F13" s="26"/>
      <c r="G13" s="26"/>
      <c r="H13" s="26"/>
      <c r="I13" s="27"/>
      <c r="J13" s="26"/>
      <c r="K13" s="28"/>
      <c r="L13" s="29"/>
      <c r="M13" s="100" t="s">
        <v>287</v>
      </c>
      <c r="N13" s="101" t="s">
        <v>288</v>
      </c>
      <c r="O13" s="101" t="s">
        <v>289</v>
      </c>
      <c r="P13" s="101" t="s">
        <v>290</v>
      </c>
      <c r="Q13" s="102"/>
      <c r="R13" s="103" t="s">
        <v>612</v>
      </c>
      <c r="T13" s="154" t="s">
        <v>611</v>
      </c>
      <c r="U13" s="152" t="s">
        <v>636</v>
      </c>
      <c r="V13" s="152" t="s">
        <v>633</v>
      </c>
      <c r="W13" s="152" t="s">
        <v>610</v>
      </c>
      <c r="X13" s="155" t="s">
        <v>609</v>
      </c>
    </row>
    <row r="14" spans="1:24" ht="39.75" customHeight="1">
      <c r="A14" s="31"/>
      <c r="B14" s="31" t="s">
        <v>10</v>
      </c>
      <c r="C14" s="31"/>
      <c r="D14" s="31" t="s">
        <v>11</v>
      </c>
      <c r="E14" s="31"/>
      <c r="F14" s="31"/>
      <c r="G14" s="31"/>
      <c r="H14" s="31"/>
      <c r="I14" s="32"/>
      <c r="J14" s="31"/>
      <c r="K14" s="33"/>
      <c r="L14" s="34"/>
      <c r="M14" s="104"/>
      <c r="R14" s="105"/>
      <c r="T14" s="144"/>
      <c r="X14" s="108"/>
    </row>
    <row r="15" spans="1:24" ht="24.75" customHeight="1">
      <c r="A15" s="35"/>
      <c r="B15" s="35" t="s">
        <v>12</v>
      </c>
      <c r="C15" s="35"/>
      <c r="D15" s="35" t="s">
        <v>13</v>
      </c>
      <c r="E15" s="35"/>
      <c r="F15" s="35"/>
      <c r="G15" s="35"/>
      <c r="H15" s="35"/>
      <c r="I15" s="36"/>
      <c r="J15" s="35"/>
      <c r="K15" s="37"/>
      <c r="L15" s="38"/>
      <c r="M15" s="104"/>
      <c r="R15" s="105"/>
      <c r="T15" s="144"/>
      <c r="X15" s="108"/>
    </row>
    <row r="16" spans="1:24" ht="158.25" customHeight="1">
      <c r="A16" s="39"/>
      <c r="B16" s="39" t="s">
        <v>14</v>
      </c>
      <c r="C16" s="39" t="s">
        <v>9</v>
      </c>
      <c r="D16" s="39" t="s">
        <v>15</v>
      </c>
      <c r="E16" s="40" t="s">
        <v>16</v>
      </c>
      <c r="F16" s="41">
        <v>1</v>
      </c>
      <c r="G16" s="40" t="s">
        <v>17</v>
      </c>
      <c r="H16" s="40"/>
      <c r="I16" s="42">
        <v>80000</v>
      </c>
      <c r="J16" s="40"/>
      <c r="K16" s="43">
        <v>80000</v>
      </c>
      <c r="L16" s="44"/>
      <c r="M16" s="104">
        <f>ROUND(K16*0.5,2)</f>
        <v>40000</v>
      </c>
      <c r="N16" s="18">
        <f>ROUND(K16*0.2,2)</f>
        <v>16000</v>
      </c>
      <c r="O16" s="18">
        <f>ROUND(K16*0.2,2)</f>
        <v>16000</v>
      </c>
      <c r="P16" s="18">
        <f>ROUND(K16*0.1,2)</f>
        <v>8000</v>
      </c>
      <c r="R16" s="105">
        <f>SUM(M16:P16)</f>
        <v>80000</v>
      </c>
      <c r="T16" s="104"/>
      <c r="X16" s="109">
        <f>R16-T16-U16</f>
        <v>80000</v>
      </c>
    </row>
    <row r="17" spans="1:24" ht="23.25" customHeight="1">
      <c r="A17" s="35"/>
      <c r="B17" s="35" t="s">
        <v>18</v>
      </c>
      <c r="C17" s="35"/>
      <c r="D17" s="35" t="s">
        <v>19</v>
      </c>
      <c r="E17" s="35"/>
      <c r="F17" s="35"/>
      <c r="G17" s="35"/>
      <c r="H17" s="35"/>
      <c r="I17" s="36"/>
      <c r="J17" s="35"/>
      <c r="K17" s="37"/>
      <c r="L17" s="38"/>
      <c r="M17" s="104"/>
      <c r="R17" s="105"/>
      <c r="T17" s="104"/>
      <c r="X17" s="109"/>
    </row>
    <row r="18" spans="1:24" ht="42" customHeight="1">
      <c r="A18" s="39"/>
      <c r="B18" s="39" t="s">
        <v>20</v>
      </c>
      <c r="C18" s="39" t="s">
        <v>9</v>
      </c>
      <c r="D18" s="39" t="s">
        <v>21</v>
      </c>
      <c r="E18" s="40" t="s">
        <v>16</v>
      </c>
      <c r="F18" s="41">
        <v>1</v>
      </c>
      <c r="G18" s="40" t="s">
        <v>17</v>
      </c>
      <c r="H18" s="40"/>
      <c r="I18" s="42">
        <v>20000</v>
      </c>
      <c r="J18" s="40"/>
      <c r="K18" s="43">
        <v>20000</v>
      </c>
      <c r="L18" s="44"/>
      <c r="M18" s="104">
        <f>ROUND(K18*0.5,2)</f>
        <v>10000</v>
      </c>
      <c r="N18" s="18">
        <f>ROUND(K18*0.2,2)</f>
        <v>4000</v>
      </c>
      <c r="O18" s="18">
        <f>ROUND(K18*0.2,2)</f>
        <v>4000</v>
      </c>
      <c r="P18" s="18">
        <f>ROUND(K18*0.1,2)</f>
        <v>2000</v>
      </c>
      <c r="R18" s="105">
        <f t="shared" ref="R18:R79" si="0">SUM(M18:P18)</f>
        <v>20000</v>
      </c>
      <c r="T18" s="104"/>
      <c r="X18" s="109">
        <f t="shared" ref="X18:X41" si="1">R18-T18-U18</f>
        <v>20000</v>
      </c>
    </row>
    <row r="19" spans="1:24" ht="27.75" customHeight="1">
      <c r="A19" s="35"/>
      <c r="B19" s="35" t="s">
        <v>22</v>
      </c>
      <c r="C19" s="35"/>
      <c r="D19" s="35" t="s">
        <v>23</v>
      </c>
      <c r="E19" s="35"/>
      <c r="F19" s="35"/>
      <c r="G19" s="35"/>
      <c r="H19" s="35"/>
      <c r="I19" s="36"/>
      <c r="J19" s="35"/>
      <c r="K19" s="37"/>
      <c r="L19" s="38"/>
      <c r="M19" s="104"/>
      <c r="R19" s="105"/>
      <c r="T19" s="104"/>
      <c r="X19" s="109"/>
    </row>
    <row r="20" spans="1:24" ht="31.5" customHeight="1">
      <c r="A20" s="39"/>
      <c r="B20" s="39" t="s">
        <v>24</v>
      </c>
      <c r="C20" s="39" t="s">
        <v>9</v>
      </c>
      <c r="D20" s="39" t="s">
        <v>25</v>
      </c>
      <c r="E20" s="40" t="s">
        <v>16</v>
      </c>
      <c r="F20" s="41">
        <v>1</v>
      </c>
      <c r="G20" s="40" t="s">
        <v>17</v>
      </c>
      <c r="H20" s="40"/>
      <c r="I20" s="42">
        <v>15000</v>
      </c>
      <c r="J20" s="40"/>
      <c r="K20" s="43">
        <v>15000</v>
      </c>
      <c r="L20" s="44"/>
      <c r="M20" s="104">
        <f>ROUND(K20*0.5,2)</f>
        <v>7500</v>
      </c>
      <c r="N20" s="18">
        <f>ROUND(K20*0.2,2)</f>
        <v>3000</v>
      </c>
      <c r="O20" s="18">
        <f>ROUND(K20*0.2,2)</f>
        <v>3000</v>
      </c>
      <c r="P20" s="18">
        <f>ROUND(K20*0.1,2)</f>
        <v>1500</v>
      </c>
      <c r="R20" s="105">
        <f t="shared" si="0"/>
        <v>15000</v>
      </c>
      <c r="T20" s="104"/>
      <c r="X20" s="109">
        <f t="shared" si="1"/>
        <v>15000</v>
      </c>
    </row>
    <row r="21" spans="1:24" ht="33.75" customHeight="1">
      <c r="A21" s="35"/>
      <c r="B21" s="35" t="s">
        <v>26</v>
      </c>
      <c r="C21" s="35"/>
      <c r="D21" s="35" t="s">
        <v>27</v>
      </c>
      <c r="E21" s="35"/>
      <c r="F21" s="35"/>
      <c r="G21" s="35"/>
      <c r="H21" s="35"/>
      <c r="I21" s="36"/>
      <c r="J21" s="35"/>
      <c r="K21" s="37"/>
      <c r="L21" s="38"/>
      <c r="M21" s="104"/>
      <c r="R21" s="105"/>
      <c r="T21" s="104"/>
      <c r="X21" s="109"/>
    </row>
    <row r="22" spans="1:24" ht="140.25" customHeight="1">
      <c r="A22" s="39"/>
      <c r="B22" s="39" t="s">
        <v>28</v>
      </c>
      <c r="C22" s="39" t="s">
        <v>9</v>
      </c>
      <c r="D22" s="39" t="s">
        <v>29</v>
      </c>
      <c r="E22" s="40" t="s">
        <v>16</v>
      </c>
      <c r="F22" s="41">
        <v>1</v>
      </c>
      <c r="G22" s="40" t="s">
        <v>17</v>
      </c>
      <c r="H22" s="40"/>
      <c r="I22" s="42">
        <v>20000</v>
      </c>
      <c r="J22" s="40"/>
      <c r="K22" s="43">
        <v>20000</v>
      </c>
      <c r="L22" s="44"/>
      <c r="M22" s="104">
        <f>+K22</f>
        <v>20000</v>
      </c>
      <c r="R22" s="105">
        <f t="shared" si="0"/>
        <v>20000</v>
      </c>
      <c r="T22" s="104"/>
      <c r="X22" s="109">
        <f t="shared" si="1"/>
        <v>20000</v>
      </c>
    </row>
    <row r="23" spans="1:24" ht="81" customHeight="1">
      <c r="A23" s="39"/>
      <c r="B23" s="39" t="s">
        <v>30</v>
      </c>
      <c r="C23" s="39" t="s">
        <v>9</v>
      </c>
      <c r="D23" s="39" t="s">
        <v>31</v>
      </c>
      <c r="E23" s="40" t="s">
        <v>16</v>
      </c>
      <c r="F23" s="41">
        <v>1</v>
      </c>
      <c r="G23" s="40" t="s">
        <v>17</v>
      </c>
      <c r="H23" s="40"/>
      <c r="I23" s="42">
        <v>7500</v>
      </c>
      <c r="J23" s="40"/>
      <c r="K23" s="43">
        <v>7500</v>
      </c>
      <c r="L23" s="44"/>
      <c r="M23" s="104"/>
      <c r="O23" s="18">
        <f>+K23</f>
        <v>7500</v>
      </c>
      <c r="R23" s="105">
        <f t="shared" si="0"/>
        <v>7500</v>
      </c>
      <c r="T23" s="104"/>
      <c r="X23" s="109">
        <f t="shared" si="1"/>
        <v>7500</v>
      </c>
    </row>
    <row r="24" spans="1:24" ht="69" customHeight="1">
      <c r="A24" s="39"/>
      <c r="B24" s="39" t="s">
        <v>32</v>
      </c>
      <c r="C24" s="39" t="s">
        <v>9</v>
      </c>
      <c r="D24" s="39" t="s">
        <v>33</v>
      </c>
      <c r="E24" s="40" t="s">
        <v>16</v>
      </c>
      <c r="F24" s="41">
        <v>1</v>
      </c>
      <c r="G24" s="40" t="s">
        <v>17</v>
      </c>
      <c r="H24" s="40"/>
      <c r="I24" s="42">
        <v>7500</v>
      </c>
      <c r="J24" s="40"/>
      <c r="K24" s="43">
        <v>7500</v>
      </c>
      <c r="L24" s="44"/>
      <c r="M24" s="104"/>
      <c r="N24" s="18">
        <f>+K24</f>
        <v>7500</v>
      </c>
      <c r="R24" s="105">
        <f t="shared" si="0"/>
        <v>7500</v>
      </c>
      <c r="T24" s="104"/>
      <c r="X24" s="109">
        <f t="shared" si="1"/>
        <v>7500</v>
      </c>
    </row>
    <row r="25" spans="1:24" ht="155.25" customHeight="1">
      <c r="A25" s="39"/>
      <c r="B25" s="39" t="s">
        <v>34</v>
      </c>
      <c r="C25" s="39" t="s">
        <v>9</v>
      </c>
      <c r="D25" s="39" t="s">
        <v>35</v>
      </c>
      <c r="E25" s="40" t="s">
        <v>16</v>
      </c>
      <c r="F25" s="41">
        <v>1</v>
      </c>
      <c r="G25" s="40" t="s">
        <v>17</v>
      </c>
      <c r="H25" s="40"/>
      <c r="I25" s="42">
        <v>20000</v>
      </c>
      <c r="J25" s="40"/>
      <c r="K25" s="43">
        <v>20000</v>
      </c>
      <c r="L25" s="44"/>
      <c r="M25" s="104"/>
      <c r="P25" s="18">
        <f>+K25</f>
        <v>20000</v>
      </c>
      <c r="R25" s="105">
        <f t="shared" si="0"/>
        <v>20000</v>
      </c>
      <c r="T25" s="104"/>
      <c r="X25" s="109">
        <f t="shared" si="1"/>
        <v>20000</v>
      </c>
    </row>
    <row r="26" spans="1:24" ht="34.5" customHeight="1">
      <c r="A26" s="35"/>
      <c r="B26" s="35" t="s">
        <v>36</v>
      </c>
      <c r="C26" s="35"/>
      <c r="D26" s="35" t="s">
        <v>37</v>
      </c>
      <c r="E26" s="35"/>
      <c r="F26" s="35"/>
      <c r="G26" s="35"/>
      <c r="H26" s="35"/>
      <c r="I26" s="36"/>
      <c r="J26" s="35"/>
      <c r="K26" s="37"/>
      <c r="L26" s="38"/>
      <c r="M26" s="104"/>
      <c r="R26" s="105"/>
      <c r="T26" s="104"/>
      <c r="X26" s="109">
        <f t="shared" si="1"/>
        <v>0</v>
      </c>
    </row>
    <row r="27" spans="1:24" ht="44.25" customHeight="1">
      <c r="A27" s="39"/>
      <c r="B27" s="39" t="s">
        <v>38</v>
      </c>
      <c r="C27" s="39" t="s">
        <v>9</v>
      </c>
      <c r="D27" s="39" t="s">
        <v>39</v>
      </c>
      <c r="E27" s="40" t="s">
        <v>16</v>
      </c>
      <c r="F27" s="41">
        <v>1</v>
      </c>
      <c r="G27" s="40" t="s">
        <v>17</v>
      </c>
      <c r="H27" s="40"/>
      <c r="I27" s="42">
        <v>32500</v>
      </c>
      <c r="J27" s="40"/>
      <c r="K27" s="43">
        <v>32500</v>
      </c>
      <c r="L27" s="44"/>
      <c r="M27" s="104">
        <f>+K27</f>
        <v>32500</v>
      </c>
      <c r="R27" s="105">
        <f t="shared" si="0"/>
        <v>32500</v>
      </c>
      <c r="T27" s="104"/>
      <c r="X27" s="109">
        <f t="shared" si="1"/>
        <v>32500</v>
      </c>
    </row>
    <row r="28" spans="1:24" ht="78.75" customHeight="1">
      <c r="A28" s="39"/>
      <c r="B28" s="39" t="s">
        <v>40</v>
      </c>
      <c r="C28" s="39" t="s">
        <v>9</v>
      </c>
      <c r="D28" s="39" t="s">
        <v>41</v>
      </c>
      <c r="E28" s="40" t="s">
        <v>16</v>
      </c>
      <c r="F28" s="41">
        <v>1</v>
      </c>
      <c r="G28" s="40" t="s">
        <v>17</v>
      </c>
      <c r="H28" s="40"/>
      <c r="I28" s="42">
        <v>20000</v>
      </c>
      <c r="J28" s="40"/>
      <c r="K28" s="43">
        <v>20000</v>
      </c>
      <c r="L28" s="44"/>
      <c r="M28" s="104"/>
      <c r="N28" s="18">
        <f>ROUND(K28*0.4,2)</f>
        <v>8000</v>
      </c>
      <c r="O28" s="18">
        <f>ROUND(K28*0.4,2)</f>
        <v>8000</v>
      </c>
      <c r="P28" s="18">
        <f>ROUND(K28*0.2,2)</f>
        <v>4000</v>
      </c>
      <c r="R28" s="105">
        <f t="shared" si="0"/>
        <v>20000</v>
      </c>
      <c r="T28" s="104"/>
      <c r="X28" s="109">
        <f t="shared" si="1"/>
        <v>20000</v>
      </c>
    </row>
    <row r="29" spans="1:24" ht="31.5" customHeight="1">
      <c r="A29" s="35"/>
      <c r="B29" s="35" t="s">
        <v>42</v>
      </c>
      <c r="C29" s="35"/>
      <c r="D29" s="35" t="s">
        <v>43</v>
      </c>
      <c r="E29" s="35"/>
      <c r="F29" s="35"/>
      <c r="G29" s="35"/>
      <c r="H29" s="35"/>
      <c r="I29" s="36"/>
      <c r="J29" s="35"/>
      <c r="K29" s="37"/>
      <c r="L29" s="38"/>
      <c r="M29" s="104"/>
      <c r="R29" s="105"/>
      <c r="T29" s="104"/>
      <c r="X29" s="109">
        <f t="shared" si="1"/>
        <v>0</v>
      </c>
    </row>
    <row r="30" spans="1:24" ht="28.5" customHeight="1">
      <c r="A30" s="39"/>
      <c r="B30" s="39" t="s">
        <v>44</v>
      </c>
      <c r="C30" s="39" t="s">
        <v>9</v>
      </c>
      <c r="D30" s="39" t="s">
        <v>45</v>
      </c>
      <c r="E30" s="40" t="s">
        <v>16</v>
      </c>
      <c r="F30" s="41">
        <v>1</v>
      </c>
      <c r="G30" s="40" t="s">
        <v>17</v>
      </c>
      <c r="H30" s="40"/>
      <c r="I30" s="42">
        <v>500</v>
      </c>
      <c r="J30" s="40"/>
      <c r="K30" s="43">
        <v>500</v>
      </c>
      <c r="L30" s="44"/>
      <c r="M30" s="104">
        <f>ROUND(K30*0.5,2)</f>
        <v>250</v>
      </c>
      <c r="N30" s="18">
        <f>ROUND(K30*0.2,2)</f>
        <v>100</v>
      </c>
      <c r="O30" s="18">
        <f>ROUND(K30*0.2,2)</f>
        <v>100</v>
      </c>
      <c r="P30" s="18">
        <f>ROUND(K30*0.1,2)</f>
        <v>50</v>
      </c>
      <c r="R30" s="105">
        <f t="shared" si="0"/>
        <v>500</v>
      </c>
      <c r="T30" s="104"/>
      <c r="X30" s="109">
        <f t="shared" si="1"/>
        <v>500</v>
      </c>
    </row>
    <row r="31" spans="1:24" ht="30" customHeight="1">
      <c r="A31" s="35"/>
      <c r="B31" s="35" t="s">
        <v>46</v>
      </c>
      <c r="C31" s="35"/>
      <c r="D31" s="35" t="s">
        <v>47</v>
      </c>
      <c r="E31" s="35"/>
      <c r="F31" s="35"/>
      <c r="G31" s="35"/>
      <c r="H31" s="35"/>
      <c r="I31" s="36"/>
      <c r="J31" s="35"/>
      <c r="K31" s="37"/>
      <c r="L31" s="38"/>
      <c r="M31" s="104"/>
      <c r="R31" s="105"/>
      <c r="T31" s="104"/>
      <c r="X31" s="109">
        <f t="shared" si="1"/>
        <v>0</v>
      </c>
    </row>
    <row r="32" spans="1:24" ht="30" customHeight="1">
      <c r="A32" s="39"/>
      <c r="B32" s="39" t="s">
        <v>48</v>
      </c>
      <c r="C32" s="39" t="s">
        <v>9</v>
      </c>
      <c r="D32" s="39" t="s">
        <v>49</v>
      </c>
      <c r="E32" s="40" t="s">
        <v>16</v>
      </c>
      <c r="F32" s="41">
        <v>1</v>
      </c>
      <c r="G32" s="40" t="s">
        <v>17</v>
      </c>
      <c r="H32" s="40"/>
      <c r="I32" s="42">
        <v>3000</v>
      </c>
      <c r="J32" s="40"/>
      <c r="K32" s="43">
        <v>3000</v>
      </c>
      <c r="L32" s="44"/>
      <c r="M32" s="104">
        <f>+K32</f>
        <v>3000</v>
      </c>
      <c r="R32" s="105">
        <f t="shared" si="0"/>
        <v>3000</v>
      </c>
      <c r="T32" s="104"/>
      <c r="X32" s="109">
        <f t="shared" si="1"/>
        <v>3000</v>
      </c>
    </row>
    <row r="33" spans="1:24" ht="24" customHeight="1">
      <c r="A33" s="35"/>
      <c r="B33" s="35" t="s">
        <v>50</v>
      </c>
      <c r="C33" s="35"/>
      <c r="D33" s="35" t="s">
        <v>51</v>
      </c>
      <c r="E33" s="35"/>
      <c r="F33" s="35"/>
      <c r="G33" s="35"/>
      <c r="H33" s="35"/>
      <c r="I33" s="36"/>
      <c r="J33" s="35"/>
      <c r="K33" s="37"/>
      <c r="L33" s="38"/>
      <c r="M33" s="104"/>
      <c r="R33" s="105"/>
      <c r="T33" s="104"/>
      <c r="X33" s="109">
        <f t="shared" si="1"/>
        <v>0</v>
      </c>
    </row>
    <row r="34" spans="1:24" ht="48" customHeight="1">
      <c r="A34" s="39"/>
      <c r="B34" s="39" t="s">
        <v>52</v>
      </c>
      <c r="C34" s="39" t="s">
        <v>9</v>
      </c>
      <c r="D34" s="39" t="s">
        <v>53</v>
      </c>
      <c r="E34" s="40" t="s">
        <v>16</v>
      </c>
      <c r="F34" s="41">
        <v>1</v>
      </c>
      <c r="G34" s="40" t="s">
        <v>17</v>
      </c>
      <c r="H34" s="40"/>
      <c r="I34" s="42">
        <v>8000</v>
      </c>
      <c r="J34" s="40"/>
      <c r="K34" s="43">
        <v>8000</v>
      </c>
      <c r="L34" s="44"/>
      <c r="M34" s="104">
        <f>+K34</f>
        <v>8000</v>
      </c>
      <c r="R34" s="105">
        <f t="shared" si="0"/>
        <v>8000</v>
      </c>
      <c r="T34" s="104"/>
      <c r="X34" s="109">
        <f t="shared" si="1"/>
        <v>8000</v>
      </c>
    </row>
    <row r="35" spans="1:24" ht="24" customHeight="1">
      <c r="A35" s="35"/>
      <c r="B35" s="35" t="s">
        <v>54</v>
      </c>
      <c r="C35" s="35"/>
      <c r="D35" s="35" t="s">
        <v>55</v>
      </c>
      <c r="E35" s="35"/>
      <c r="F35" s="35"/>
      <c r="G35" s="35"/>
      <c r="H35" s="35"/>
      <c r="I35" s="36"/>
      <c r="J35" s="35"/>
      <c r="K35" s="37"/>
      <c r="L35" s="38"/>
      <c r="M35" s="104"/>
      <c r="R35" s="105"/>
      <c r="T35" s="104"/>
      <c r="X35" s="109"/>
    </row>
    <row r="36" spans="1:24" ht="235.5" customHeight="1">
      <c r="A36" s="39"/>
      <c r="B36" s="39" t="s">
        <v>56</v>
      </c>
      <c r="C36" s="39" t="s">
        <v>9</v>
      </c>
      <c r="D36" s="39" t="s">
        <v>57</v>
      </c>
      <c r="E36" s="40" t="s">
        <v>16</v>
      </c>
      <c r="F36" s="41">
        <v>1</v>
      </c>
      <c r="G36" s="40" t="s">
        <v>17</v>
      </c>
      <c r="H36" s="40"/>
      <c r="I36" s="42">
        <v>51000</v>
      </c>
      <c r="J36" s="40"/>
      <c r="K36" s="43">
        <v>51000</v>
      </c>
      <c r="L36" s="44"/>
      <c r="M36" s="104">
        <f>+K36</f>
        <v>51000</v>
      </c>
      <c r="R36" s="105">
        <f t="shared" si="0"/>
        <v>51000</v>
      </c>
      <c r="T36" s="104"/>
      <c r="X36" s="109">
        <f t="shared" si="1"/>
        <v>51000</v>
      </c>
    </row>
    <row r="37" spans="1:24" ht="40.5" customHeight="1">
      <c r="A37" s="39"/>
      <c r="B37" s="39" t="s">
        <v>58</v>
      </c>
      <c r="C37" s="39" t="s">
        <v>9</v>
      </c>
      <c r="D37" s="39" t="s">
        <v>59</v>
      </c>
      <c r="E37" s="40" t="s">
        <v>16</v>
      </c>
      <c r="F37" s="41">
        <v>1</v>
      </c>
      <c r="G37" s="40" t="s">
        <v>17</v>
      </c>
      <c r="H37" s="40"/>
      <c r="I37" s="42">
        <v>10000</v>
      </c>
      <c r="J37" s="40"/>
      <c r="K37" s="43">
        <v>10000</v>
      </c>
      <c r="L37" s="44"/>
      <c r="M37" s="104"/>
      <c r="O37" s="18">
        <f>+K37</f>
        <v>10000</v>
      </c>
      <c r="R37" s="105">
        <f t="shared" si="0"/>
        <v>10000</v>
      </c>
      <c r="T37" s="104"/>
      <c r="X37" s="109">
        <f t="shared" si="1"/>
        <v>10000</v>
      </c>
    </row>
    <row r="38" spans="1:24" ht="55.5" customHeight="1">
      <c r="A38" s="39"/>
      <c r="B38" s="39" t="s">
        <v>60</v>
      </c>
      <c r="C38" s="39" t="s">
        <v>9</v>
      </c>
      <c r="D38" s="39" t="s">
        <v>61</v>
      </c>
      <c r="E38" s="40" t="s">
        <v>16</v>
      </c>
      <c r="F38" s="41">
        <v>1</v>
      </c>
      <c r="G38" s="40" t="s">
        <v>17</v>
      </c>
      <c r="H38" s="40"/>
      <c r="I38" s="42">
        <v>2000</v>
      </c>
      <c r="J38" s="40"/>
      <c r="K38" s="43">
        <v>2000</v>
      </c>
      <c r="L38" s="44"/>
      <c r="M38" s="104"/>
      <c r="N38" s="18">
        <f>+K38</f>
        <v>2000</v>
      </c>
      <c r="R38" s="105">
        <f t="shared" si="0"/>
        <v>2000</v>
      </c>
      <c r="T38" s="104"/>
      <c r="X38" s="109">
        <f t="shared" si="1"/>
        <v>2000</v>
      </c>
    </row>
    <row r="39" spans="1:24" ht="166.5" customHeight="1">
      <c r="A39" s="39"/>
      <c r="B39" s="39" t="s">
        <v>62</v>
      </c>
      <c r="C39" s="39" t="s">
        <v>9</v>
      </c>
      <c r="D39" s="39" t="s">
        <v>63</v>
      </c>
      <c r="E39" s="40" t="s">
        <v>16</v>
      </c>
      <c r="F39" s="41">
        <v>1</v>
      </c>
      <c r="G39" s="40" t="s">
        <v>17</v>
      </c>
      <c r="H39" s="40"/>
      <c r="I39" s="42">
        <v>16000</v>
      </c>
      <c r="J39" s="40"/>
      <c r="K39" s="43">
        <v>16000</v>
      </c>
      <c r="L39" s="44"/>
      <c r="M39" s="104"/>
      <c r="P39" s="18">
        <f>+K39</f>
        <v>16000</v>
      </c>
      <c r="R39" s="105">
        <f t="shared" si="0"/>
        <v>16000</v>
      </c>
      <c r="T39" s="104"/>
      <c r="X39" s="109">
        <f t="shared" si="1"/>
        <v>16000</v>
      </c>
    </row>
    <row r="40" spans="1:24" ht="23.25" customHeight="1">
      <c r="A40" s="35"/>
      <c r="B40" s="35" t="s">
        <v>64</v>
      </c>
      <c r="C40" s="35"/>
      <c r="D40" s="35" t="s">
        <v>65</v>
      </c>
      <c r="E40" s="35"/>
      <c r="F40" s="35"/>
      <c r="G40" s="35"/>
      <c r="H40" s="35"/>
      <c r="I40" s="36"/>
      <c r="J40" s="35"/>
      <c r="K40" s="37"/>
      <c r="L40" s="38"/>
      <c r="M40" s="104"/>
      <c r="R40" s="105"/>
      <c r="T40" s="104"/>
      <c r="X40" s="109"/>
    </row>
    <row r="41" spans="1:24" ht="48.75" customHeight="1">
      <c r="A41" s="39"/>
      <c r="B41" s="39" t="s">
        <v>66</v>
      </c>
      <c r="C41" s="39" t="s">
        <v>9</v>
      </c>
      <c r="D41" s="39" t="s">
        <v>67</v>
      </c>
      <c r="E41" s="40" t="s">
        <v>16</v>
      </c>
      <c r="F41" s="41">
        <v>1</v>
      </c>
      <c r="G41" s="40" t="s">
        <v>17</v>
      </c>
      <c r="H41" s="40"/>
      <c r="I41" s="42">
        <v>2000</v>
      </c>
      <c r="J41" s="40"/>
      <c r="K41" s="43">
        <v>2000</v>
      </c>
      <c r="L41" s="44"/>
      <c r="M41" s="104"/>
      <c r="N41" s="18">
        <f>+K41</f>
        <v>2000</v>
      </c>
      <c r="R41" s="105">
        <f t="shared" si="0"/>
        <v>2000</v>
      </c>
      <c r="T41" s="104"/>
      <c r="X41" s="109">
        <f t="shared" si="1"/>
        <v>2000</v>
      </c>
    </row>
    <row r="42" spans="1:24">
      <c r="A42" s="45"/>
      <c r="B42" s="45" t="s">
        <v>68</v>
      </c>
      <c r="C42" s="45"/>
      <c r="D42" s="45" t="s">
        <v>69</v>
      </c>
      <c r="E42" s="45"/>
      <c r="F42" s="45"/>
      <c r="G42" s="45"/>
      <c r="H42" s="45"/>
      <c r="I42" s="46"/>
      <c r="J42" s="45"/>
      <c r="K42" s="47"/>
      <c r="L42" s="48"/>
      <c r="M42" s="104"/>
      <c r="R42" s="105"/>
      <c r="T42" s="104"/>
      <c r="X42" s="109"/>
    </row>
    <row r="43" spans="1:24">
      <c r="A43" s="49"/>
      <c r="B43" s="49" t="s">
        <v>70</v>
      </c>
      <c r="C43" s="49"/>
      <c r="D43" s="49" t="s">
        <v>71</v>
      </c>
      <c r="E43" s="49"/>
      <c r="F43" s="49"/>
      <c r="G43" s="49"/>
      <c r="H43" s="49"/>
      <c r="I43" s="50"/>
      <c r="J43" s="49"/>
      <c r="K43" s="51"/>
      <c r="L43" s="52"/>
      <c r="M43" s="104"/>
      <c r="R43" s="105"/>
      <c r="T43" s="104"/>
      <c r="X43" s="109"/>
    </row>
    <row r="44" spans="1:24" ht="36">
      <c r="A44" s="39"/>
      <c r="B44" s="39" t="s">
        <v>72</v>
      </c>
      <c r="C44" s="39" t="s">
        <v>9</v>
      </c>
      <c r="D44" s="39" t="s">
        <v>73</v>
      </c>
      <c r="E44" s="40" t="s">
        <v>16</v>
      </c>
      <c r="F44" s="41">
        <v>1</v>
      </c>
      <c r="G44" s="40" t="s">
        <v>17</v>
      </c>
      <c r="H44" s="40"/>
      <c r="I44" s="42">
        <v>10000</v>
      </c>
      <c r="J44" s="40"/>
      <c r="K44" s="43">
        <v>10000</v>
      </c>
      <c r="L44" s="44"/>
      <c r="M44" s="104">
        <f>ROUND(K44*0.5,2)</f>
        <v>5000</v>
      </c>
      <c r="N44" s="18">
        <f>ROUND(K44*0.2,2)</f>
        <v>2000</v>
      </c>
      <c r="O44" s="18">
        <f>ROUND(K44*0.2,2)</f>
        <v>2000</v>
      </c>
      <c r="P44" s="18">
        <f>ROUND(K44*0.1,2)</f>
        <v>1000</v>
      </c>
      <c r="R44" s="105">
        <f t="shared" si="0"/>
        <v>10000</v>
      </c>
      <c r="T44" s="104"/>
      <c r="W44" s="192">
        <f>R44</f>
        <v>10000</v>
      </c>
      <c r="X44" s="109">
        <f>R44-W44</f>
        <v>0</v>
      </c>
    </row>
    <row r="45" spans="1:24">
      <c r="A45" s="49"/>
      <c r="B45" s="49" t="s">
        <v>74</v>
      </c>
      <c r="C45" s="49"/>
      <c r="D45" s="49" t="s">
        <v>75</v>
      </c>
      <c r="E45" s="49"/>
      <c r="F45" s="49"/>
      <c r="G45" s="49"/>
      <c r="H45" s="49"/>
      <c r="I45" s="50"/>
      <c r="J45" s="49"/>
      <c r="K45" s="51"/>
      <c r="L45" s="52"/>
      <c r="M45" s="104"/>
      <c r="R45" s="105"/>
      <c r="T45" s="104"/>
      <c r="X45" s="109"/>
    </row>
    <row r="46" spans="1:24">
      <c r="A46" s="39"/>
      <c r="B46" s="39" t="s">
        <v>76</v>
      </c>
      <c r="C46" s="39" t="s">
        <v>9</v>
      </c>
      <c r="D46" s="39" t="s">
        <v>75</v>
      </c>
      <c r="E46" s="40" t="s">
        <v>16</v>
      </c>
      <c r="F46" s="41">
        <v>1</v>
      </c>
      <c r="G46" s="40" t="s">
        <v>17</v>
      </c>
      <c r="H46" s="40"/>
      <c r="I46" s="42">
        <v>800</v>
      </c>
      <c r="J46" s="40"/>
      <c r="K46" s="43">
        <v>800</v>
      </c>
      <c r="L46" s="44"/>
      <c r="M46" s="104">
        <f>ROUND(K46*0.5,2)</f>
        <v>400</v>
      </c>
      <c r="N46" s="18">
        <f>ROUND(K46*0.2,2)</f>
        <v>160</v>
      </c>
      <c r="O46" s="18">
        <f>ROUND(K46*0.2,2)</f>
        <v>160</v>
      </c>
      <c r="P46" s="18">
        <f>ROUND(K46*0.1,2)</f>
        <v>80</v>
      </c>
      <c r="R46" s="105">
        <f t="shared" si="0"/>
        <v>800</v>
      </c>
      <c r="T46" s="104"/>
      <c r="W46" s="192">
        <f>R46</f>
        <v>800</v>
      </c>
      <c r="X46" s="109">
        <f>R46-W46</f>
        <v>0</v>
      </c>
    </row>
    <row r="47" spans="1:24" ht="24">
      <c r="A47" s="49"/>
      <c r="B47" s="49" t="s">
        <v>77</v>
      </c>
      <c r="C47" s="49"/>
      <c r="D47" s="49" t="s">
        <v>78</v>
      </c>
      <c r="E47" s="49"/>
      <c r="F47" s="49"/>
      <c r="G47" s="49"/>
      <c r="H47" s="49"/>
      <c r="I47" s="50"/>
      <c r="J47" s="49"/>
      <c r="K47" s="51"/>
      <c r="L47" s="52"/>
      <c r="M47" s="104"/>
      <c r="R47" s="105"/>
      <c r="T47" s="104"/>
      <c r="X47" s="109"/>
    </row>
    <row r="48" spans="1:24" ht="24">
      <c r="A48" s="39"/>
      <c r="B48" s="39" t="s">
        <v>79</v>
      </c>
      <c r="C48" s="39" t="s">
        <v>9</v>
      </c>
      <c r="D48" s="39" t="s">
        <v>669</v>
      </c>
      <c r="E48" s="40" t="s">
        <v>80</v>
      </c>
      <c r="F48" s="41">
        <v>10</v>
      </c>
      <c r="G48" s="40" t="s">
        <v>81</v>
      </c>
      <c r="H48" s="40"/>
      <c r="I48" s="42">
        <v>300</v>
      </c>
      <c r="J48" s="40"/>
      <c r="K48" s="43">
        <v>3000</v>
      </c>
      <c r="L48" s="44"/>
      <c r="M48" s="104">
        <f>ROUND(K48*0.5,2)</f>
        <v>1500</v>
      </c>
      <c r="N48" s="18">
        <f>ROUND(K48*0.2,2)</f>
        <v>600</v>
      </c>
      <c r="O48" s="18">
        <f>ROUND(K48*0.2,2)</f>
        <v>600</v>
      </c>
      <c r="P48" s="18">
        <f>ROUND(K48*0.1,2)</f>
        <v>300</v>
      </c>
      <c r="R48" s="105">
        <f t="shared" si="0"/>
        <v>3000</v>
      </c>
      <c r="T48" s="104"/>
      <c r="W48" s="192">
        <f>R48</f>
        <v>3000</v>
      </c>
      <c r="X48" s="109">
        <f>R48-W48</f>
        <v>0</v>
      </c>
    </row>
    <row r="49" spans="1:24">
      <c r="A49" s="45"/>
      <c r="B49" s="45" t="s">
        <v>82</v>
      </c>
      <c r="C49" s="45"/>
      <c r="D49" s="45" t="s">
        <v>83</v>
      </c>
      <c r="E49" s="45"/>
      <c r="F49" s="45"/>
      <c r="G49" s="45"/>
      <c r="H49" s="45"/>
      <c r="I49" s="46"/>
      <c r="J49" s="45"/>
      <c r="K49" s="47"/>
      <c r="L49" s="48"/>
      <c r="M49" s="104"/>
      <c r="R49" s="105">
        <f t="shared" si="0"/>
        <v>0</v>
      </c>
      <c r="T49" s="104"/>
      <c r="X49" s="109"/>
    </row>
    <row r="50" spans="1:24" ht="24">
      <c r="A50" s="49"/>
      <c r="B50" s="49" t="s">
        <v>84</v>
      </c>
      <c r="C50" s="49"/>
      <c r="D50" s="49" t="s">
        <v>85</v>
      </c>
      <c r="E50" s="49"/>
      <c r="F50" s="49"/>
      <c r="G50" s="49"/>
      <c r="H50" s="49"/>
      <c r="I50" s="50"/>
      <c r="J50" s="49"/>
      <c r="K50" s="51"/>
      <c r="L50" s="52"/>
      <c r="M50" s="104"/>
      <c r="R50" s="105"/>
      <c r="T50" s="104"/>
      <c r="X50" s="109"/>
    </row>
    <row r="51" spans="1:24" ht="24">
      <c r="A51" s="39"/>
      <c r="B51" s="39" t="s">
        <v>86</v>
      </c>
      <c r="C51" s="39" t="s">
        <v>9</v>
      </c>
      <c r="D51" s="39" t="s">
        <v>87</v>
      </c>
      <c r="E51" s="40" t="s">
        <v>88</v>
      </c>
      <c r="F51" s="41">
        <v>31.91</v>
      </c>
      <c r="G51" s="40" t="s">
        <v>89</v>
      </c>
      <c r="H51" s="40"/>
      <c r="I51" s="42">
        <v>450</v>
      </c>
      <c r="J51" s="40"/>
      <c r="K51" s="43">
        <v>14359.5</v>
      </c>
      <c r="L51" s="44"/>
      <c r="M51" s="104">
        <f>+K51</f>
        <v>14359.5</v>
      </c>
      <c r="R51" s="105">
        <f t="shared" si="0"/>
        <v>14359.5</v>
      </c>
      <c r="T51" s="104"/>
      <c r="W51" s="192">
        <f>R51</f>
        <v>14359.5</v>
      </c>
      <c r="X51" s="109">
        <f>R51-W51</f>
        <v>0</v>
      </c>
    </row>
    <row r="52" spans="1:24">
      <c r="A52" s="49"/>
      <c r="B52" s="49" t="s">
        <v>90</v>
      </c>
      <c r="C52" s="49"/>
      <c r="D52" s="49" t="s">
        <v>91</v>
      </c>
      <c r="E52" s="49"/>
      <c r="F52" s="49"/>
      <c r="G52" s="49"/>
      <c r="H52" s="49"/>
      <c r="I52" s="50"/>
      <c r="J52" s="49"/>
      <c r="K52" s="51"/>
      <c r="L52" s="52"/>
      <c r="M52" s="104"/>
      <c r="R52" s="105"/>
      <c r="T52" s="104"/>
      <c r="X52" s="109"/>
    </row>
    <row r="53" spans="1:24" ht="24">
      <c r="A53" s="39"/>
      <c r="B53" s="39" t="s">
        <v>92</v>
      </c>
      <c r="C53" s="39" t="s">
        <v>9</v>
      </c>
      <c r="D53" s="39" t="s">
        <v>93</v>
      </c>
      <c r="E53" s="40" t="s">
        <v>88</v>
      </c>
      <c r="F53" s="41">
        <v>0.11799999999999999</v>
      </c>
      <c r="G53" s="40" t="s">
        <v>89</v>
      </c>
      <c r="H53" s="40"/>
      <c r="I53" s="42">
        <v>5900</v>
      </c>
      <c r="J53" s="40"/>
      <c r="K53" s="43">
        <v>696.2</v>
      </c>
      <c r="L53" s="44"/>
      <c r="M53" s="104">
        <f>+K53</f>
        <v>696.2</v>
      </c>
      <c r="R53" s="105">
        <f t="shared" si="0"/>
        <v>696.2</v>
      </c>
      <c r="T53" s="104"/>
      <c r="W53" s="192">
        <f>R53</f>
        <v>696.2</v>
      </c>
      <c r="X53" s="109">
        <f>R53-W53</f>
        <v>0</v>
      </c>
    </row>
    <row r="54" spans="1:24" ht="36">
      <c r="A54" s="49"/>
      <c r="B54" s="49" t="s">
        <v>94</v>
      </c>
      <c r="C54" s="49"/>
      <c r="D54" s="49" t="s">
        <v>95</v>
      </c>
      <c r="E54" s="49"/>
      <c r="F54" s="49"/>
      <c r="G54" s="49"/>
      <c r="H54" s="49"/>
      <c r="I54" s="50"/>
      <c r="J54" s="49"/>
      <c r="K54" s="51"/>
      <c r="L54" s="52"/>
      <c r="M54" s="104"/>
      <c r="R54" s="105"/>
      <c r="T54" s="104"/>
      <c r="X54" s="109"/>
    </row>
    <row r="55" spans="1:24" ht="24">
      <c r="A55" s="39"/>
      <c r="B55" s="39" t="s">
        <v>96</v>
      </c>
      <c r="C55" s="39" t="s">
        <v>9</v>
      </c>
      <c r="D55" s="39" t="s">
        <v>97</v>
      </c>
      <c r="E55" s="40" t="s">
        <v>80</v>
      </c>
      <c r="F55" s="41">
        <v>27.882999999999999</v>
      </c>
      <c r="G55" s="40" t="s">
        <v>89</v>
      </c>
      <c r="H55" s="40"/>
      <c r="I55" s="42">
        <v>615</v>
      </c>
      <c r="J55" s="40"/>
      <c r="K55" s="43">
        <v>17148.044999999998</v>
      </c>
      <c r="L55" s="44"/>
      <c r="M55" s="104">
        <f>+K55</f>
        <v>17148.044999999998</v>
      </c>
      <c r="R55" s="105">
        <f t="shared" si="0"/>
        <v>17148.044999999998</v>
      </c>
      <c r="T55" s="104"/>
      <c r="W55" s="192">
        <f>R55</f>
        <v>17148.044999999998</v>
      </c>
      <c r="X55" s="109">
        <f>R55-W55</f>
        <v>0</v>
      </c>
    </row>
    <row r="56" spans="1:24" ht="24">
      <c r="A56" s="49"/>
      <c r="B56" s="49" t="s">
        <v>98</v>
      </c>
      <c r="C56" s="49"/>
      <c r="D56" s="49" t="s">
        <v>99</v>
      </c>
      <c r="E56" s="49"/>
      <c r="F56" s="49"/>
      <c r="G56" s="49"/>
      <c r="H56" s="49"/>
      <c r="I56" s="50"/>
      <c r="J56" s="49"/>
      <c r="K56" s="51"/>
      <c r="L56" s="52"/>
      <c r="M56" s="104"/>
      <c r="R56" s="105"/>
      <c r="T56" s="104"/>
      <c r="X56" s="109"/>
    </row>
    <row r="57" spans="1:24" ht="24">
      <c r="A57" s="39"/>
      <c r="B57" s="39" t="s">
        <v>100</v>
      </c>
      <c r="C57" s="39" t="s">
        <v>9</v>
      </c>
      <c r="D57" s="39" t="s">
        <v>101</v>
      </c>
      <c r="E57" s="40" t="s">
        <v>88</v>
      </c>
      <c r="F57" s="41">
        <v>10.8</v>
      </c>
      <c r="G57" s="40" t="s">
        <v>102</v>
      </c>
      <c r="H57" s="40"/>
      <c r="I57" s="42">
        <v>220</v>
      </c>
      <c r="J57" s="40"/>
      <c r="K57" s="43">
        <v>2376</v>
      </c>
      <c r="L57" s="44"/>
      <c r="M57" s="104">
        <f>+K57</f>
        <v>2376</v>
      </c>
      <c r="R57" s="105">
        <f t="shared" si="0"/>
        <v>2376</v>
      </c>
      <c r="T57" s="104"/>
      <c r="W57" s="192">
        <f>R57</f>
        <v>2376</v>
      </c>
      <c r="X57" s="109">
        <f>R57-W57</f>
        <v>0</v>
      </c>
    </row>
    <row r="58" spans="1:24">
      <c r="A58" s="49"/>
      <c r="B58" s="49" t="s">
        <v>103</v>
      </c>
      <c r="C58" s="49"/>
      <c r="D58" s="49" t="s">
        <v>104</v>
      </c>
      <c r="E58" s="49"/>
      <c r="F58" s="49"/>
      <c r="G58" s="49"/>
      <c r="H58" s="49"/>
      <c r="I58" s="50"/>
      <c r="J58" s="49"/>
      <c r="K58" s="51"/>
      <c r="L58" s="52"/>
      <c r="M58" s="104"/>
      <c r="R58" s="105"/>
      <c r="T58" s="104"/>
      <c r="X58" s="109"/>
    </row>
    <row r="59" spans="1:24" ht="24">
      <c r="A59" s="39"/>
      <c r="B59" s="39" t="s">
        <v>105</v>
      </c>
      <c r="C59" s="39" t="s">
        <v>9</v>
      </c>
      <c r="D59" s="39" t="s">
        <v>106</v>
      </c>
      <c r="E59" s="40" t="s">
        <v>80</v>
      </c>
      <c r="F59" s="41">
        <v>1</v>
      </c>
      <c r="G59" s="40" t="s">
        <v>107</v>
      </c>
      <c r="H59" s="40"/>
      <c r="I59" s="42">
        <v>40000</v>
      </c>
      <c r="J59" s="40"/>
      <c r="K59" s="43">
        <v>40000</v>
      </c>
      <c r="L59" s="44"/>
      <c r="M59" s="104">
        <f>+K59</f>
        <v>40000</v>
      </c>
      <c r="R59" s="105">
        <f t="shared" si="0"/>
        <v>40000</v>
      </c>
      <c r="T59" s="104"/>
      <c r="W59" s="192">
        <f>R59</f>
        <v>40000</v>
      </c>
      <c r="X59" s="109">
        <f>R59-W59</f>
        <v>0</v>
      </c>
    </row>
    <row r="60" spans="1:24">
      <c r="A60" s="49"/>
      <c r="B60" s="49" t="s">
        <v>108</v>
      </c>
      <c r="C60" s="49"/>
      <c r="D60" s="49" t="s">
        <v>109</v>
      </c>
      <c r="E60" s="49"/>
      <c r="F60" s="49"/>
      <c r="G60" s="49"/>
      <c r="H60" s="49"/>
      <c r="I60" s="50"/>
      <c r="J60" s="49"/>
      <c r="K60" s="51"/>
      <c r="L60" s="52"/>
      <c r="M60" s="104"/>
      <c r="R60" s="105"/>
      <c r="T60" s="104"/>
      <c r="X60" s="109"/>
    </row>
    <row r="61" spans="1:24" ht="24">
      <c r="A61" s="39"/>
      <c r="B61" s="39" t="s">
        <v>110</v>
      </c>
      <c r="C61" s="39" t="s">
        <v>9</v>
      </c>
      <c r="D61" s="39" t="s">
        <v>111</v>
      </c>
      <c r="E61" s="40" t="s">
        <v>16</v>
      </c>
      <c r="F61" s="41">
        <v>1</v>
      </c>
      <c r="G61" s="40" t="s">
        <v>17</v>
      </c>
      <c r="H61" s="40"/>
      <c r="I61" s="42">
        <v>4000</v>
      </c>
      <c r="J61" s="40"/>
      <c r="K61" s="43">
        <v>4000</v>
      </c>
      <c r="L61" s="44"/>
      <c r="M61" s="104">
        <f>ROUND(K61*0.5,2)</f>
        <v>2000</v>
      </c>
      <c r="N61" s="18">
        <f>ROUND(K61*0.2,2)</f>
        <v>800</v>
      </c>
      <c r="O61" s="18">
        <f>ROUND(K61*0.2,2)</f>
        <v>800</v>
      </c>
      <c r="P61" s="18">
        <f>ROUND(K61*0.1,2)</f>
        <v>400</v>
      </c>
      <c r="R61" s="105">
        <f t="shared" si="0"/>
        <v>4000</v>
      </c>
      <c r="T61" s="104"/>
      <c r="W61" s="192">
        <f>R61</f>
        <v>4000</v>
      </c>
      <c r="X61" s="109">
        <f>R61-W61</f>
        <v>0</v>
      </c>
    </row>
    <row r="62" spans="1:24" ht="24">
      <c r="A62" s="39"/>
      <c r="B62" s="39" t="s">
        <v>112</v>
      </c>
      <c r="C62" s="39" t="s">
        <v>9</v>
      </c>
      <c r="D62" s="39" t="s">
        <v>113</v>
      </c>
      <c r="E62" s="40" t="s">
        <v>16</v>
      </c>
      <c r="F62" s="41">
        <v>1</v>
      </c>
      <c r="G62" s="40" t="s">
        <v>17</v>
      </c>
      <c r="H62" s="40"/>
      <c r="I62" s="42">
        <v>3000</v>
      </c>
      <c r="J62" s="40"/>
      <c r="K62" s="43">
        <v>3000</v>
      </c>
      <c r="L62" s="44"/>
      <c r="M62" s="104"/>
      <c r="P62" s="18">
        <f>+K62</f>
        <v>3000</v>
      </c>
      <c r="R62" s="105">
        <f t="shared" si="0"/>
        <v>3000</v>
      </c>
      <c r="T62" s="104"/>
      <c r="W62" s="192">
        <f>R62</f>
        <v>3000</v>
      </c>
      <c r="X62" s="109">
        <f>R62-W62</f>
        <v>0</v>
      </c>
    </row>
    <row r="63" spans="1:24">
      <c r="A63" s="45"/>
      <c r="B63" s="45" t="s">
        <v>114</v>
      </c>
      <c r="C63" s="45"/>
      <c r="D63" s="45" t="s">
        <v>115</v>
      </c>
      <c r="E63" s="45"/>
      <c r="F63" s="45"/>
      <c r="G63" s="45"/>
      <c r="H63" s="45"/>
      <c r="I63" s="46"/>
      <c r="J63" s="45"/>
      <c r="K63" s="47"/>
      <c r="L63" s="48"/>
      <c r="M63" s="104"/>
      <c r="R63" s="105"/>
      <c r="T63" s="104"/>
      <c r="X63" s="109"/>
    </row>
    <row r="64" spans="1:24" ht="24">
      <c r="A64" s="49"/>
      <c r="B64" s="49" t="s">
        <v>116</v>
      </c>
      <c r="C64" s="49"/>
      <c r="D64" s="49" t="s">
        <v>117</v>
      </c>
      <c r="E64" s="49"/>
      <c r="F64" s="49"/>
      <c r="G64" s="49"/>
      <c r="H64" s="49"/>
      <c r="I64" s="50"/>
      <c r="J64" s="49"/>
      <c r="K64" s="51"/>
      <c r="L64" s="52"/>
      <c r="M64" s="104"/>
      <c r="R64" s="105"/>
      <c r="T64" s="104"/>
      <c r="X64" s="109"/>
    </row>
    <row r="65" spans="1:24" ht="24">
      <c r="A65" s="39"/>
      <c r="B65" s="39" t="s">
        <v>118</v>
      </c>
      <c r="C65" s="39" t="s">
        <v>9</v>
      </c>
      <c r="D65" s="39" t="s">
        <v>119</v>
      </c>
      <c r="E65" s="40" t="s">
        <v>88</v>
      </c>
      <c r="F65" s="41">
        <v>243.9</v>
      </c>
      <c r="G65" s="40" t="s">
        <v>102</v>
      </c>
      <c r="H65" s="40"/>
      <c r="I65" s="42">
        <v>65</v>
      </c>
      <c r="J65" s="40"/>
      <c r="K65" s="43">
        <v>15853.5</v>
      </c>
      <c r="L65" s="44"/>
      <c r="M65" s="104">
        <f>+K65</f>
        <v>15853.5</v>
      </c>
      <c r="R65" s="105">
        <f t="shared" si="0"/>
        <v>15853.5</v>
      </c>
      <c r="T65" s="104">
        <f>K65</f>
        <v>15853.5</v>
      </c>
      <c r="U65" s="97" t="s">
        <v>634</v>
      </c>
      <c r="V65" s="153">
        <f>ROUND(F65*59,2)</f>
        <v>14390.1</v>
      </c>
      <c r="X65" s="109">
        <f>R65-T65</f>
        <v>0</v>
      </c>
    </row>
    <row r="66" spans="1:24" ht="24">
      <c r="A66" s="49"/>
      <c r="B66" s="49" t="s">
        <v>120</v>
      </c>
      <c r="C66" s="49"/>
      <c r="D66" s="49" t="s">
        <v>121</v>
      </c>
      <c r="E66" s="49"/>
      <c r="F66" s="49"/>
      <c r="G66" s="49"/>
      <c r="H66" s="49"/>
      <c r="I66" s="50"/>
      <c r="J66" s="49"/>
      <c r="K66" s="51"/>
      <c r="L66" s="52"/>
      <c r="M66" s="104"/>
      <c r="R66" s="105"/>
      <c r="T66" s="104"/>
      <c r="X66" s="109"/>
    </row>
    <row r="67" spans="1:24" ht="24">
      <c r="A67" s="39"/>
      <c r="B67" s="39" t="s">
        <v>122</v>
      </c>
      <c r="C67" s="39" t="s">
        <v>9</v>
      </c>
      <c r="D67" s="39" t="s">
        <v>123</v>
      </c>
      <c r="E67" s="40" t="s">
        <v>80</v>
      </c>
      <c r="F67" s="41">
        <v>486.02</v>
      </c>
      <c r="G67" s="40" t="s">
        <v>102</v>
      </c>
      <c r="H67" s="40"/>
      <c r="I67" s="42">
        <v>40</v>
      </c>
      <c r="J67" s="40"/>
      <c r="K67" s="43">
        <v>19440.8</v>
      </c>
      <c r="L67" s="44"/>
      <c r="M67" s="104"/>
      <c r="N67" s="18">
        <f>ROUND(K67*0.5,2)</f>
        <v>9720.4</v>
      </c>
      <c r="O67" s="18">
        <f>ROUND(K67*0.5,2)</f>
        <v>9720.4</v>
      </c>
      <c r="R67" s="105">
        <f t="shared" si="0"/>
        <v>19440.8</v>
      </c>
      <c r="T67" s="104">
        <f>K67</f>
        <v>19440.8</v>
      </c>
      <c r="U67" s="97" t="s">
        <v>635</v>
      </c>
      <c r="V67" s="153">
        <f>ROUND(F67*17,2)</f>
        <v>8262.34</v>
      </c>
      <c r="X67" s="109">
        <f>R67-T67</f>
        <v>0</v>
      </c>
    </row>
    <row r="68" spans="1:24">
      <c r="A68" s="49"/>
      <c r="B68" s="49" t="s">
        <v>124</v>
      </c>
      <c r="C68" s="49"/>
      <c r="D68" s="49" t="s">
        <v>125</v>
      </c>
      <c r="E68" s="49"/>
      <c r="F68" s="49"/>
      <c r="G68" s="49"/>
      <c r="H68" s="49"/>
      <c r="I68" s="50"/>
      <c r="J68" s="49"/>
      <c r="K68" s="51"/>
      <c r="L68" s="52"/>
      <c r="M68" s="104"/>
      <c r="R68" s="105"/>
      <c r="T68" s="104"/>
      <c r="X68" s="109"/>
    </row>
    <row r="69" spans="1:24" ht="24">
      <c r="A69" s="39"/>
      <c r="B69" s="39" t="s">
        <v>126</v>
      </c>
      <c r="C69" s="39" t="s">
        <v>9</v>
      </c>
      <c r="D69" s="39" t="s">
        <v>127</v>
      </c>
      <c r="E69" s="40" t="s">
        <v>80</v>
      </c>
      <c r="F69" s="41">
        <v>154.69999999999999</v>
      </c>
      <c r="G69" s="40" t="s">
        <v>102</v>
      </c>
      <c r="H69" s="40"/>
      <c r="I69" s="42">
        <v>70</v>
      </c>
      <c r="J69" s="40"/>
      <c r="K69" s="43">
        <v>10829</v>
      </c>
      <c r="L69" s="44"/>
      <c r="M69" s="104"/>
      <c r="P69" s="18">
        <f>K69</f>
        <v>10829</v>
      </c>
      <c r="R69" s="105">
        <f t="shared" si="0"/>
        <v>10829</v>
      </c>
      <c r="T69" s="104">
        <f>K69</f>
        <v>10829</v>
      </c>
      <c r="U69" s="97" t="s">
        <v>635</v>
      </c>
      <c r="V69" s="153">
        <f>ROUND(F69*17,2)</f>
        <v>2629.9</v>
      </c>
      <c r="X69" s="109">
        <f>R69-T69</f>
        <v>0</v>
      </c>
    </row>
    <row r="70" spans="1:24">
      <c r="A70" s="49"/>
      <c r="B70" s="49" t="s">
        <v>128</v>
      </c>
      <c r="C70" s="49"/>
      <c r="D70" s="49" t="s">
        <v>129</v>
      </c>
      <c r="E70" s="49"/>
      <c r="F70" s="49"/>
      <c r="G70" s="49"/>
      <c r="H70" s="49"/>
      <c r="I70" s="50"/>
      <c r="J70" s="49"/>
      <c r="K70" s="51"/>
      <c r="L70" s="52"/>
      <c r="M70" s="104"/>
      <c r="R70" s="105"/>
      <c r="T70" s="104"/>
      <c r="X70" s="109"/>
    </row>
    <row r="71" spans="1:24" ht="24">
      <c r="A71" s="39"/>
      <c r="B71" s="39" t="s">
        <v>130</v>
      </c>
      <c r="C71" s="39" t="s">
        <v>9</v>
      </c>
      <c r="D71" s="39" t="s">
        <v>131</v>
      </c>
      <c r="E71" s="40" t="s">
        <v>88</v>
      </c>
      <c r="F71" s="41">
        <v>48</v>
      </c>
      <c r="G71" s="40" t="s">
        <v>81</v>
      </c>
      <c r="H71" s="40"/>
      <c r="I71" s="42">
        <v>50</v>
      </c>
      <c r="J71" s="40"/>
      <c r="K71" s="43">
        <v>2400</v>
      </c>
      <c r="L71" s="44"/>
      <c r="M71" s="104">
        <f>ROUND(K71*0.5,2)</f>
        <v>1200</v>
      </c>
      <c r="N71" s="18">
        <f>ROUND(K71*0.2,2)</f>
        <v>480</v>
      </c>
      <c r="O71" s="18">
        <f>ROUND(K71*0.2,2)</f>
        <v>480</v>
      </c>
      <c r="P71" s="18">
        <f>ROUND(K71*0.1,2)</f>
        <v>240</v>
      </c>
      <c r="R71" s="105">
        <f t="shared" si="0"/>
        <v>2400</v>
      </c>
      <c r="T71" s="104"/>
      <c r="W71" s="192">
        <f>R71</f>
        <v>2400</v>
      </c>
      <c r="X71" s="109">
        <f>R71-W71</f>
        <v>0</v>
      </c>
    </row>
    <row r="72" spans="1:24" ht="24">
      <c r="A72" s="49"/>
      <c r="B72" s="49" t="s">
        <v>132</v>
      </c>
      <c r="C72" s="49"/>
      <c r="D72" s="49" t="s">
        <v>133</v>
      </c>
      <c r="E72" s="49"/>
      <c r="F72" s="49"/>
      <c r="G72" s="49"/>
      <c r="H72" s="49"/>
      <c r="I72" s="50"/>
      <c r="J72" s="49"/>
      <c r="K72" s="51"/>
      <c r="L72" s="52"/>
      <c r="M72" s="104"/>
      <c r="R72" s="105"/>
      <c r="T72" s="104"/>
      <c r="X72" s="109"/>
    </row>
    <row r="73" spans="1:24" ht="48">
      <c r="A73" s="39"/>
      <c r="B73" s="39" t="s">
        <v>134</v>
      </c>
      <c r="C73" s="39" t="s">
        <v>9</v>
      </c>
      <c r="D73" s="39" t="s">
        <v>135</v>
      </c>
      <c r="E73" s="40" t="s">
        <v>88</v>
      </c>
      <c r="F73" s="41">
        <v>243.9</v>
      </c>
      <c r="G73" s="40" t="s">
        <v>102</v>
      </c>
      <c r="H73" s="40"/>
      <c r="I73" s="42">
        <v>50</v>
      </c>
      <c r="J73" s="40"/>
      <c r="K73" s="43">
        <v>12195</v>
      </c>
      <c r="L73" s="44"/>
      <c r="M73" s="104">
        <f>K73</f>
        <v>12195</v>
      </c>
      <c r="R73" s="105">
        <f t="shared" si="0"/>
        <v>12195</v>
      </c>
      <c r="T73" s="104"/>
      <c r="W73" s="192">
        <f>R73</f>
        <v>12195</v>
      </c>
      <c r="X73" s="109">
        <f>R73-W73</f>
        <v>0</v>
      </c>
    </row>
    <row r="74" spans="1:24" ht="24">
      <c r="A74" s="49"/>
      <c r="B74" s="49" t="s">
        <v>136</v>
      </c>
      <c r="C74" s="49"/>
      <c r="D74" s="49" t="s">
        <v>137</v>
      </c>
      <c r="E74" s="49"/>
      <c r="F74" s="49"/>
      <c r="G74" s="49"/>
      <c r="H74" s="49"/>
      <c r="I74" s="50"/>
      <c r="J74" s="49"/>
      <c r="K74" s="51"/>
      <c r="L74" s="52"/>
      <c r="M74" s="104"/>
      <c r="R74" s="105"/>
      <c r="T74" s="104"/>
      <c r="X74" s="109"/>
    </row>
    <row r="75" spans="1:24" ht="24">
      <c r="A75" s="39"/>
      <c r="B75" s="39" t="s">
        <v>138</v>
      </c>
      <c r="C75" s="39" t="s">
        <v>9</v>
      </c>
      <c r="D75" s="39" t="s">
        <v>137</v>
      </c>
      <c r="E75" s="40" t="s">
        <v>88</v>
      </c>
      <c r="F75" s="41">
        <v>57.4</v>
      </c>
      <c r="G75" s="40" t="s">
        <v>81</v>
      </c>
      <c r="H75" s="40"/>
      <c r="I75" s="42">
        <v>50</v>
      </c>
      <c r="J75" s="40"/>
      <c r="K75" s="43">
        <v>2870</v>
      </c>
      <c r="L75" s="44"/>
      <c r="M75" s="104">
        <f>K75</f>
        <v>2870</v>
      </c>
      <c r="R75" s="105">
        <f t="shared" si="0"/>
        <v>2870</v>
      </c>
      <c r="T75" s="104"/>
      <c r="W75" s="192">
        <f>R75</f>
        <v>2870</v>
      </c>
      <c r="X75" s="109">
        <f>R75-W75</f>
        <v>0</v>
      </c>
    </row>
    <row r="76" spans="1:24">
      <c r="A76" s="49"/>
      <c r="B76" s="49" t="s">
        <v>139</v>
      </c>
      <c r="C76" s="49"/>
      <c r="D76" s="49" t="s">
        <v>140</v>
      </c>
      <c r="E76" s="49"/>
      <c r="F76" s="49"/>
      <c r="G76" s="49"/>
      <c r="H76" s="49"/>
      <c r="I76" s="50"/>
      <c r="J76" s="49"/>
      <c r="K76" s="51"/>
      <c r="L76" s="52"/>
      <c r="M76" s="104"/>
      <c r="R76" s="105"/>
      <c r="T76" s="104"/>
      <c r="X76" s="109"/>
    </row>
    <row r="77" spans="1:24" ht="24">
      <c r="A77" s="39"/>
      <c r="B77" s="39" t="s">
        <v>141</v>
      </c>
      <c r="C77" s="39" t="s">
        <v>9</v>
      </c>
      <c r="D77" s="39" t="s">
        <v>142</v>
      </c>
      <c r="E77" s="40" t="s">
        <v>88</v>
      </c>
      <c r="F77" s="41">
        <v>1</v>
      </c>
      <c r="G77" s="40" t="s">
        <v>107</v>
      </c>
      <c r="H77" s="40"/>
      <c r="I77" s="42">
        <v>2000</v>
      </c>
      <c r="J77" s="40"/>
      <c r="K77" s="43">
        <v>2000</v>
      </c>
      <c r="L77" s="44"/>
      <c r="M77" s="104">
        <f>K77</f>
        <v>2000</v>
      </c>
      <c r="R77" s="105">
        <f t="shared" si="0"/>
        <v>2000</v>
      </c>
      <c r="T77" s="104"/>
      <c r="W77" s="192">
        <f>R77</f>
        <v>2000</v>
      </c>
      <c r="X77" s="109">
        <f>R77-W77</f>
        <v>0</v>
      </c>
    </row>
    <row r="78" spans="1:24">
      <c r="A78" s="49"/>
      <c r="B78" s="49" t="s">
        <v>143</v>
      </c>
      <c r="C78" s="49"/>
      <c r="D78" s="49" t="s">
        <v>144</v>
      </c>
      <c r="E78" s="49"/>
      <c r="F78" s="49"/>
      <c r="G78" s="49"/>
      <c r="H78" s="49"/>
      <c r="I78" s="50"/>
      <c r="J78" s="49"/>
      <c r="K78" s="51"/>
      <c r="L78" s="52"/>
      <c r="M78" s="104"/>
      <c r="R78" s="105"/>
      <c r="T78" s="104"/>
      <c r="X78" s="109"/>
    </row>
    <row r="79" spans="1:24" ht="36">
      <c r="A79" s="39"/>
      <c r="B79" s="39" t="s">
        <v>145</v>
      </c>
      <c r="C79" s="39" t="s">
        <v>9</v>
      </c>
      <c r="D79" s="39" t="s">
        <v>146</v>
      </c>
      <c r="E79" s="40" t="s">
        <v>88</v>
      </c>
      <c r="F79" s="41">
        <v>1</v>
      </c>
      <c r="G79" s="40" t="s">
        <v>107</v>
      </c>
      <c r="H79" s="40"/>
      <c r="I79" s="42">
        <v>2500</v>
      </c>
      <c r="J79" s="40"/>
      <c r="K79" s="43">
        <v>2500</v>
      </c>
      <c r="L79" s="44"/>
      <c r="M79" s="104">
        <f>K79</f>
        <v>2500</v>
      </c>
      <c r="R79" s="105">
        <f t="shared" si="0"/>
        <v>2500</v>
      </c>
      <c r="T79" s="104"/>
      <c r="W79" s="192">
        <f>R79</f>
        <v>2500</v>
      </c>
      <c r="X79" s="109">
        <f>R79-W79</f>
        <v>0</v>
      </c>
    </row>
    <row r="80" spans="1:24">
      <c r="A80" s="49"/>
      <c r="B80" s="49" t="s">
        <v>147</v>
      </c>
      <c r="C80" s="49"/>
      <c r="D80" s="49" t="s">
        <v>148</v>
      </c>
      <c r="E80" s="49"/>
      <c r="F80" s="49"/>
      <c r="G80" s="49"/>
      <c r="H80" s="49"/>
      <c r="I80" s="50"/>
      <c r="J80" s="49"/>
      <c r="K80" s="51"/>
      <c r="L80" s="52"/>
      <c r="M80" s="104"/>
      <c r="R80" s="105"/>
      <c r="T80" s="104"/>
      <c r="X80" s="109"/>
    </row>
    <row r="81" spans="1:25" ht="24">
      <c r="A81" s="39"/>
      <c r="B81" s="39" t="s">
        <v>149</v>
      </c>
      <c r="C81" s="39" t="s">
        <v>9</v>
      </c>
      <c r="D81" s="39" t="s">
        <v>150</v>
      </c>
      <c r="E81" s="40" t="s">
        <v>88</v>
      </c>
      <c r="F81" s="41">
        <v>82.1</v>
      </c>
      <c r="G81" s="40" t="s">
        <v>81</v>
      </c>
      <c r="H81" s="40"/>
      <c r="I81" s="42">
        <v>700</v>
      </c>
      <c r="J81" s="40"/>
      <c r="K81" s="43">
        <v>57470</v>
      </c>
      <c r="L81" s="44"/>
      <c r="M81" s="104">
        <f>ROUND(K81*0.6,2)</f>
        <v>34482</v>
      </c>
      <c r="P81" s="18">
        <f>ROUND(K81*0.4,2)</f>
        <v>22988</v>
      </c>
      <c r="R81" s="105">
        <f t="shared" ref="R81:R143" si="2">SUM(M81:P81)</f>
        <v>57470</v>
      </c>
      <c r="T81" s="104"/>
      <c r="W81" s="192">
        <f>R81</f>
        <v>57470</v>
      </c>
      <c r="X81" s="109">
        <f>R81-W81</f>
        <v>0</v>
      </c>
    </row>
    <row r="82" spans="1:25">
      <c r="A82" s="45"/>
      <c r="B82" s="45" t="s">
        <v>151</v>
      </c>
      <c r="C82" s="45"/>
      <c r="D82" s="45" t="s">
        <v>152</v>
      </c>
      <c r="E82" s="45"/>
      <c r="F82" s="45"/>
      <c r="G82" s="45"/>
      <c r="H82" s="45"/>
      <c r="I82" s="46"/>
      <c r="J82" s="45"/>
      <c r="K82" s="47"/>
      <c r="L82" s="48"/>
      <c r="M82" s="104"/>
      <c r="R82" s="105"/>
      <c r="T82" s="104"/>
      <c r="X82" s="109"/>
    </row>
    <row r="83" spans="1:25" ht="24">
      <c r="A83" s="49"/>
      <c r="B83" s="49" t="s">
        <v>153</v>
      </c>
      <c r="C83" s="49"/>
      <c r="D83" s="49" t="s">
        <v>154</v>
      </c>
      <c r="E83" s="49"/>
      <c r="F83" s="49"/>
      <c r="G83" s="49"/>
      <c r="H83" s="49"/>
      <c r="I83" s="50"/>
      <c r="J83" s="49"/>
      <c r="K83" s="51"/>
      <c r="L83" s="52"/>
      <c r="M83" s="104"/>
      <c r="R83" s="105"/>
      <c r="T83" s="104"/>
      <c r="X83" s="109"/>
    </row>
    <row r="84" spans="1:25" ht="36">
      <c r="A84" s="39"/>
      <c r="B84" s="39" t="s">
        <v>155</v>
      </c>
      <c r="C84" s="39" t="s">
        <v>9</v>
      </c>
      <c r="D84" s="39" t="s">
        <v>156</v>
      </c>
      <c r="E84" s="40" t="s">
        <v>88</v>
      </c>
      <c r="F84" s="41">
        <v>236.76</v>
      </c>
      <c r="G84" s="40" t="s">
        <v>102</v>
      </c>
      <c r="H84" s="40"/>
      <c r="I84" s="42">
        <v>750</v>
      </c>
      <c r="J84" s="40"/>
      <c r="K84" s="43">
        <v>177570</v>
      </c>
      <c r="L84" s="44"/>
      <c r="M84" s="104">
        <f>ROUND(K84*0.8,2)</f>
        <v>142056</v>
      </c>
      <c r="P84" s="18">
        <f>ROUND(K84*0.2,2)</f>
        <v>35514</v>
      </c>
      <c r="R84" s="105">
        <f t="shared" si="2"/>
        <v>177570</v>
      </c>
      <c r="T84" s="104"/>
      <c r="U84" s="166" t="s">
        <v>647</v>
      </c>
      <c r="V84" s="153"/>
      <c r="W84" s="153"/>
      <c r="X84" s="109">
        <f>R84-T84-W84</f>
        <v>177570</v>
      </c>
      <c r="Y84" s="18"/>
    </row>
    <row r="85" spans="1:25">
      <c r="A85" s="39"/>
      <c r="B85" s="39" t="s">
        <v>157</v>
      </c>
      <c r="C85" s="39" t="s">
        <v>9</v>
      </c>
      <c r="D85" s="39" t="s">
        <v>158</v>
      </c>
      <c r="E85" s="40" t="s">
        <v>88</v>
      </c>
      <c r="F85" s="41">
        <v>21.7</v>
      </c>
      <c r="G85" s="40" t="s">
        <v>102</v>
      </c>
      <c r="H85" s="40"/>
      <c r="I85" s="42">
        <v>900</v>
      </c>
      <c r="J85" s="40"/>
      <c r="K85" s="43">
        <v>19530</v>
      </c>
      <c r="L85" s="44"/>
      <c r="M85" s="104">
        <f>K85</f>
        <v>19530</v>
      </c>
      <c r="R85" s="105">
        <f t="shared" si="2"/>
        <v>19530</v>
      </c>
      <c r="T85" s="104"/>
      <c r="U85" s="166" t="s">
        <v>647</v>
      </c>
      <c r="V85" s="153"/>
      <c r="W85" s="153"/>
      <c r="X85" s="109">
        <f>R85-T85-W85</f>
        <v>19530</v>
      </c>
    </row>
    <row r="86" spans="1:25">
      <c r="A86" s="49"/>
      <c r="B86" s="49" t="s">
        <v>159</v>
      </c>
      <c r="C86" s="49"/>
      <c r="D86" s="49" t="s">
        <v>160</v>
      </c>
      <c r="E86" s="49"/>
      <c r="F86" s="49"/>
      <c r="G86" s="49"/>
      <c r="H86" s="49"/>
      <c r="I86" s="50"/>
      <c r="J86" s="49"/>
      <c r="K86" s="51"/>
      <c r="L86" s="52"/>
      <c r="M86" s="104"/>
      <c r="R86" s="105"/>
      <c r="T86" s="104"/>
      <c r="X86" s="109"/>
    </row>
    <row r="87" spans="1:25" ht="36">
      <c r="A87" s="39"/>
      <c r="B87" s="39" t="s">
        <v>161</v>
      </c>
      <c r="C87" s="39" t="s">
        <v>9</v>
      </c>
      <c r="D87" s="39" t="s">
        <v>162</v>
      </c>
      <c r="E87" s="40" t="s">
        <v>80</v>
      </c>
      <c r="F87" s="41">
        <v>8</v>
      </c>
      <c r="G87" s="40" t="s">
        <v>107</v>
      </c>
      <c r="H87" s="40"/>
      <c r="I87" s="42">
        <v>200</v>
      </c>
      <c r="J87" s="40"/>
      <c r="K87" s="43">
        <v>1600</v>
      </c>
      <c r="L87" s="44"/>
      <c r="M87" s="104"/>
      <c r="N87" s="18">
        <f>ROUND(K87*0.5,2)</f>
        <v>800</v>
      </c>
      <c r="O87" s="18">
        <f>ROUND(K87*0.5,2)</f>
        <v>800</v>
      </c>
      <c r="R87" s="105">
        <f t="shared" si="2"/>
        <v>1600</v>
      </c>
      <c r="T87" s="104"/>
      <c r="X87" s="109">
        <f t="shared" ref="X87:X143" si="3">R87-T87-U87</f>
        <v>1600</v>
      </c>
    </row>
    <row r="88" spans="1:25" ht="24">
      <c r="A88" s="49"/>
      <c r="B88" s="49" t="s">
        <v>163</v>
      </c>
      <c r="C88" s="49"/>
      <c r="D88" s="49" t="s">
        <v>164</v>
      </c>
      <c r="E88" s="49"/>
      <c r="F88" s="49"/>
      <c r="G88" s="49"/>
      <c r="H88" s="49"/>
      <c r="I88" s="50"/>
      <c r="J88" s="49"/>
      <c r="K88" s="51"/>
      <c r="L88" s="52"/>
      <c r="M88" s="104"/>
      <c r="R88" s="105"/>
      <c r="T88" s="104"/>
      <c r="X88" s="109"/>
    </row>
    <row r="89" spans="1:25" ht="48">
      <c r="A89" s="39"/>
      <c r="B89" s="39" t="s">
        <v>165</v>
      </c>
      <c r="C89" s="39" t="s">
        <v>9</v>
      </c>
      <c r="D89" s="39" t="s">
        <v>166</v>
      </c>
      <c r="E89" s="40" t="s">
        <v>88</v>
      </c>
      <c r="F89" s="41">
        <v>202.96</v>
      </c>
      <c r="G89" s="40" t="s">
        <v>102</v>
      </c>
      <c r="H89" s="40"/>
      <c r="I89" s="42">
        <v>130</v>
      </c>
      <c r="J89" s="40"/>
      <c r="K89" s="43">
        <v>26384.799999999999</v>
      </c>
      <c r="L89" s="44"/>
      <c r="M89" s="104">
        <f>K89</f>
        <v>26384.799999999999</v>
      </c>
      <c r="R89" s="105">
        <f t="shared" si="2"/>
        <v>26384.799999999999</v>
      </c>
      <c r="T89" s="104"/>
      <c r="W89" s="192">
        <f>R89</f>
        <v>26384.799999999999</v>
      </c>
      <c r="X89" s="109">
        <f>R89-W89</f>
        <v>0</v>
      </c>
    </row>
    <row r="90" spans="1:25" ht="36">
      <c r="A90" s="49"/>
      <c r="B90" s="49" t="s">
        <v>167</v>
      </c>
      <c r="C90" s="49"/>
      <c r="D90" s="49" t="s">
        <v>168</v>
      </c>
      <c r="E90" s="49"/>
      <c r="F90" s="49"/>
      <c r="G90" s="49"/>
      <c r="H90" s="49"/>
      <c r="I90" s="50"/>
      <c r="J90" s="49"/>
      <c r="K90" s="51"/>
      <c r="L90" s="52"/>
      <c r="M90" s="104"/>
      <c r="R90" s="105"/>
      <c r="T90" s="104"/>
      <c r="X90" s="109"/>
    </row>
    <row r="91" spans="1:25" ht="36">
      <c r="A91" s="39"/>
      <c r="B91" s="39" t="s">
        <v>169</v>
      </c>
      <c r="C91" s="39" t="s">
        <v>9</v>
      </c>
      <c r="D91" s="39" t="s">
        <v>170</v>
      </c>
      <c r="E91" s="40" t="s">
        <v>80</v>
      </c>
      <c r="F91" s="41">
        <v>504.92</v>
      </c>
      <c r="G91" s="40" t="s">
        <v>102</v>
      </c>
      <c r="H91" s="40"/>
      <c r="I91" s="42">
        <v>140</v>
      </c>
      <c r="J91" s="40"/>
      <c r="K91" s="43">
        <v>70688.800000000003</v>
      </c>
      <c r="L91" s="44"/>
      <c r="M91" s="104">
        <f>ROUND(K91*0.7,2)</f>
        <v>49482.16</v>
      </c>
      <c r="N91" s="18">
        <f>ROUND(K91*0.15,2)</f>
        <v>10603.32</v>
      </c>
      <c r="O91" s="18">
        <f>ROUND(K91*0.15,2)</f>
        <v>10603.32</v>
      </c>
      <c r="R91" s="105">
        <f>SUM(M91:P91)</f>
        <v>70688.800000000003</v>
      </c>
      <c r="T91" s="104">
        <f>R91</f>
        <v>70688.800000000003</v>
      </c>
      <c r="U91" s="146" t="s">
        <v>672</v>
      </c>
      <c r="V91" s="153">
        <f>ROUND(F91*40,2)</f>
        <v>20196.8</v>
      </c>
      <c r="X91" s="109">
        <f>R91-T91</f>
        <v>0</v>
      </c>
    </row>
    <row r="92" spans="1:25" ht="48">
      <c r="A92" s="39"/>
      <c r="B92" s="39" t="s">
        <v>171</v>
      </c>
      <c r="C92" s="39" t="s">
        <v>9</v>
      </c>
      <c r="D92" s="39" t="s">
        <v>172</v>
      </c>
      <c r="E92" s="40" t="s">
        <v>80</v>
      </c>
      <c r="F92" s="41">
        <v>231.15</v>
      </c>
      <c r="G92" s="40" t="s">
        <v>102</v>
      </c>
      <c r="H92" s="40"/>
      <c r="I92" s="42">
        <v>200</v>
      </c>
      <c r="J92" s="40"/>
      <c r="K92" s="43">
        <v>46230</v>
      </c>
      <c r="L92" s="44"/>
      <c r="M92" s="104">
        <f>ROUND(K92*0.7,2)</f>
        <v>32361</v>
      </c>
      <c r="N92" s="18">
        <f>ROUND(K92*0.15,2)</f>
        <v>6934.5</v>
      </c>
      <c r="O92" s="18">
        <f>ROUND(K92*0.15,2)</f>
        <v>6934.5</v>
      </c>
      <c r="R92" s="105">
        <f t="shared" si="2"/>
        <v>46230</v>
      </c>
      <c r="T92" s="104"/>
      <c r="U92" s="166" t="s">
        <v>667</v>
      </c>
      <c r="V92" s="153"/>
      <c r="X92" s="109">
        <f>R92-T92</f>
        <v>46230</v>
      </c>
    </row>
    <row r="93" spans="1:25">
      <c r="A93" s="49"/>
      <c r="B93" s="49" t="s">
        <v>173</v>
      </c>
      <c r="C93" s="49"/>
      <c r="D93" s="49" t="s">
        <v>174</v>
      </c>
      <c r="E93" s="49"/>
      <c r="F93" s="49"/>
      <c r="G93" s="49"/>
      <c r="H93" s="49"/>
      <c r="I93" s="50"/>
      <c r="J93" s="49"/>
      <c r="K93" s="51"/>
      <c r="L93" s="52"/>
      <c r="M93" s="104"/>
      <c r="R93" s="105"/>
      <c r="T93" s="104"/>
      <c r="X93" s="109"/>
    </row>
    <row r="94" spans="1:25" ht="24">
      <c r="A94" s="39"/>
      <c r="B94" s="39" t="s">
        <v>175</v>
      </c>
      <c r="C94" s="39" t="s">
        <v>9</v>
      </c>
      <c r="D94" s="39" t="s">
        <v>176</v>
      </c>
      <c r="E94" s="40" t="s">
        <v>80</v>
      </c>
      <c r="F94" s="41">
        <v>202.96</v>
      </c>
      <c r="G94" s="40" t="s">
        <v>102</v>
      </c>
      <c r="H94" s="40"/>
      <c r="I94" s="42">
        <v>50</v>
      </c>
      <c r="J94" s="40"/>
      <c r="K94" s="43">
        <v>10148</v>
      </c>
      <c r="L94" s="44"/>
      <c r="M94" s="104"/>
      <c r="N94" s="18">
        <f>ROUND(K94*0.5,2)</f>
        <v>5074</v>
      </c>
      <c r="O94" s="18">
        <f>ROUND(K94*0.5,2)</f>
        <v>5074</v>
      </c>
      <c r="R94" s="105">
        <f t="shared" si="2"/>
        <v>10148</v>
      </c>
      <c r="T94" s="104">
        <f>R94</f>
        <v>10148</v>
      </c>
      <c r="U94" s="146" t="s">
        <v>672</v>
      </c>
      <c r="V94" s="153">
        <f>ROUND(F94*40,2)</f>
        <v>8118.4</v>
      </c>
      <c r="X94" s="109">
        <f>R94-T94</f>
        <v>0</v>
      </c>
    </row>
    <row r="95" spans="1:25">
      <c r="A95" s="49"/>
      <c r="B95" s="49" t="s">
        <v>177</v>
      </c>
      <c r="C95" s="49"/>
      <c r="D95" s="49" t="s">
        <v>178</v>
      </c>
      <c r="E95" s="49"/>
      <c r="F95" s="49"/>
      <c r="G95" s="49"/>
      <c r="H95" s="49"/>
      <c r="I95" s="50"/>
      <c r="J95" s="49"/>
      <c r="K95" s="51"/>
      <c r="L95" s="52"/>
      <c r="M95" s="104"/>
      <c r="R95" s="105"/>
      <c r="T95" s="104"/>
      <c r="X95" s="109"/>
    </row>
    <row r="96" spans="1:25" ht="60">
      <c r="A96" s="39"/>
      <c r="B96" s="39" t="s">
        <v>179</v>
      </c>
      <c r="C96" s="39" t="s">
        <v>9</v>
      </c>
      <c r="D96" s="39" t="s">
        <v>180</v>
      </c>
      <c r="E96" s="40" t="s">
        <v>88</v>
      </c>
      <c r="F96" s="41">
        <v>1</v>
      </c>
      <c r="G96" s="40" t="s">
        <v>107</v>
      </c>
      <c r="H96" s="40"/>
      <c r="I96" s="42">
        <v>50000</v>
      </c>
      <c r="J96" s="40"/>
      <c r="K96" s="43">
        <v>50000</v>
      </c>
      <c r="L96" s="44"/>
      <c r="M96" s="104">
        <f>ROUND(K96*0.8,2)</f>
        <v>40000</v>
      </c>
      <c r="O96" s="18">
        <f>ROUND(K96*0.2,2)</f>
        <v>10000</v>
      </c>
      <c r="R96" s="105">
        <f t="shared" si="2"/>
        <v>50000</v>
      </c>
      <c r="T96" s="104"/>
      <c r="X96" s="109">
        <f t="shared" si="3"/>
        <v>50000</v>
      </c>
    </row>
    <row r="97" spans="1:24">
      <c r="A97" s="49"/>
      <c r="B97" s="49" t="s">
        <v>181</v>
      </c>
      <c r="C97" s="49"/>
      <c r="D97" s="49" t="s">
        <v>182</v>
      </c>
      <c r="E97" s="49"/>
      <c r="F97" s="49"/>
      <c r="G97" s="49"/>
      <c r="H97" s="49"/>
      <c r="I97" s="50"/>
      <c r="J97" s="49"/>
      <c r="K97" s="51"/>
      <c r="L97" s="52"/>
      <c r="M97" s="104"/>
      <c r="R97" s="105"/>
      <c r="T97" s="104"/>
      <c r="X97" s="109"/>
    </row>
    <row r="98" spans="1:24" ht="48">
      <c r="A98" s="39"/>
      <c r="B98" s="39" t="s">
        <v>183</v>
      </c>
      <c r="C98" s="39" t="s">
        <v>9</v>
      </c>
      <c r="D98" s="39" t="s">
        <v>184</v>
      </c>
      <c r="E98" s="40" t="s">
        <v>88</v>
      </c>
      <c r="F98" s="41">
        <v>1</v>
      </c>
      <c r="G98" s="40" t="s">
        <v>107</v>
      </c>
      <c r="H98" s="40"/>
      <c r="I98" s="42">
        <v>20000</v>
      </c>
      <c r="J98" s="40"/>
      <c r="K98" s="43">
        <v>20000</v>
      </c>
      <c r="L98" s="44"/>
      <c r="M98" s="104"/>
      <c r="N98" s="18">
        <f>K98</f>
        <v>20000</v>
      </c>
      <c r="R98" s="105">
        <f t="shared" si="2"/>
        <v>20000</v>
      </c>
      <c r="T98" s="104"/>
      <c r="X98" s="109">
        <f t="shared" si="3"/>
        <v>20000</v>
      </c>
    </row>
    <row r="99" spans="1:24">
      <c r="A99" s="45"/>
      <c r="B99" s="45" t="s">
        <v>185</v>
      </c>
      <c r="C99" s="45"/>
      <c r="D99" s="45" t="s">
        <v>186</v>
      </c>
      <c r="E99" s="45"/>
      <c r="F99" s="45"/>
      <c r="G99" s="45"/>
      <c r="H99" s="45"/>
      <c r="I99" s="46"/>
      <c r="J99" s="45"/>
      <c r="K99" s="47"/>
      <c r="L99" s="48"/>
      <c r="M99" s="104"/>
      <c r="R99" s="105"/>
      <c r="T99" s="104"/>
      <c r="X99" s="109"/>
    </row>
    <row r="100" spans="1:24" ht="24">
      <c r="A100" s="49"/>
      <c r="B100" s="49" t="s">
        <v>187</v>
      </c>
      <c r="C100" s="49"/>
      <c r="D100" s="49" t="s">
        <v>188</v>
      </c>
      <c r="E100" s="49"/>
      <c r="F100" s="49"/>
      <c r="G100" s="49"/>
      <c r="H100" s="49"/>
      <c r="I100" s="50"/>
      <c r="J100" s="49"/>
      <c r="K100" s="51"/>
      <c r="L100" s="52"/>
      <c r="M100" s="104"/>
      <c r="R100" s="105"/>
      <c r="T100" s="104"/>
      <c r="X100" s="109"/>
    </row>
    <row r="101" spans="1:24">
      <c r="A101" s="39"/>
      <c r="B101" s="39" t="s">
        <v>189</v>
      </c>
      <c r="C101" s="39" t="s">
        <v>9</v>
      </c>
      <c r="D101" s="39" t="s">
        <v>190</v>
      </c>
      <c r="E101" s="40" t="s">
        <v>88</v>
      </c>
      <c r="F101" s="41">
        <v>414.68400000000003</v>
      </c>
      <c r="G101" s="40" t="s">
        <v>102</v>
      </c>
      <c r="H101" s="40"/>
      <c r="I101" s="42">
        <v>75</v>
      </c>
      <c r="J101" s="40"/>
      <c r="K101" s="43">
        <v>31101.3</v>
      </c>
      <c r="L101" s="44"/>
      <c r="M101" s="104">
        <f>ROUND(K101*0.7,2)</f>
        <v>21770.91</v>
      </c>
      <c r="N101" s="18">
        <f>ROUND(K101*0.2,2)</f>
        <v>6220.26</v>
      </c>
      <c r="O101" s="18">
        <f>ROUND(K101*0.1,2)</f>
        <v>3110.13</v>
      </c>
      <c r="R101" s="105">
        <f t="shared" si="2"/>
        <v>31101.3</v>
      </c>
      <c r="T101" s="104"/>
      <c r="X101" s="109">
        <f t="shared" si="3"/>
        <v>31101.3</v>
      </c>
    </row>
    <row r="102" spans="1:24">
      <c r="A102" s="39"/>
      <c r="B102" s="39" t="s">
        <v>191</v>
      </c>
      <c r="C102" s="39" t="s">
        <v>9</v>
      </c>
      <c r="D102" s="39" t="s">
        <v>192</v>
      </c>
      <c r="E102" s="40" t="s">
        <v>88</v>
      </c>
      <c r="F102" s="41">
        <v>169.625</v>
      </c>
      <c r="G102" s="40" t="s">
        <v>102</v>
      </c>
      <c r="H102" s="40"/>
      <c r="I102" s="42">
        <v>80</v>
      </c>
      <c r="J102" s="40"/>
      <c r="K102" s="43">
        <v>13570</v>
      </c>
      <c r="L102" s="44"/>
      <c r="M102" s="104">
        <f>ROUND(K102*0.6,2)</f>
        <v>8142</v>
      </c>
      <c r="N102" s="18">
        <f>ROUND(K102*0.2,2)</f>
        <v>2714</v>
      </c>
      <c r="O102" s="18">
        <f>ROUND(K102*0.2,2)</f>
        <v>2714</v>
      </c>
      <c r="R102" s="105">
        <f t="shared" si="2"/>
        <v>13570</v>
      </c>
      <c r="T102" s="104"/>
      <c r="X102" s="109">
        <f t="shared" si="3"/>
        <v>13570</v>
      </c>
    </row>
    <row r="103" spans="1:24">
      <c r="A103" s="39"/>
      <c r="B103" s="39" t="s">
        <v>193</v>
      </c>
      <c r="C103" s="39" t="s">
        <v>9</v>
      </c>
      <c r="D103" s="39" t="s">
        <v>194</v>
      </c>
      <c r="E103" s="40" t="s">
        <v>88</v>
      </c>
      <c r="F103" s="41">
        <v>167.08500000000001</v>
      </c>
      <c r="G103" s="40" t="s">
        <v>102</v>
      </c>
      <c r="H103" s="40"/>
      <c r="I103" s="42">
        <v>95</v>
      </c>
      <c r="J103" s="40"/>
      <c r="K103" s="43">
        <v>15873.075000000001</v>
      </c>
      <c r="L103" s="44"/>
      <c r="M103" s="104">
        <f>K103</f>
        <v>15873.075000000001</v>
      </c>
      <c r="R103" s="105">
        <f t="shared" si="2"/>
        <v>15873.075000000001</v>
      </c>
      <c r="T103" s="104"/>
      <c r="X103" s="109">
        <f t="shared" si="3"/>
        <v>15873.075000000001</v>
      </c>
    </row>
    <row r="104" spans="1:24" ht="36">
      <c r="A104" s="49"/>
      <c r="B104" s="49" t="s">
        <v>195</v>
      </c>
      <c r="C104" s="49"/>
      <c r="D104" s="49" t="s">
        <v>196</v>
      </c>
      <c r="E104" s="49"/>
      <c r="F104" s="49"/>
      <c r="G104" s="49"/>
      <c r="H104" s="49"/>
      <c r="I104" s="50"/>
      <c r="J104" s="49"/>
      <c r="K104" s="51"/>
      <c r="L104" s="52"/>
      <c r="M104" s="104"/>
      <c r="R104" s="105"/>
      <c r="T104" s="104"/>
      <c r="X104" s="109"/>
    </row>
    <row r="105" spans="1:24">
      <c r="A105" s="39"/>
      <c r="B105" s="39" t="s">
        <v>197</v>
      </c>
      <c r="C105" s="39" t="s">
        <v>9</v>
      </c>
      <c r="D105" s="39" t="s">
        <v>198</v>
      </c>
      <c r="E105" s="40" t="s">
        <v>88</v>
      </c>
      <c r="F105" s="41">
        <v>333.95</v>
      </c>
      <c r="G105" s="40" t="s">
        <v>102</v>
      </c>
      <c r="H105" s="40"/>
      <c r="I105" s="42">
        <v>100</v>
      </c>
      <c r="J105" s="40"/>
      <c r="K105" s="43">
        <v>33395</v>
      </c>
      <c r="L105" s="44"/>
      <c r="M105" s="104"/>
      <c r="N105" s="18">
        <f>ROUND(K105*0.5,2)</f>
        <v>16697.5</v>
      </c>
      <c r="O105" s="18">
        <f>ROUND(K105*0.5,2)</f>
        <v>16697.5</v>
      </c>
      <c r="R105" s="105">
        <f t="shared" si="2"/>
        <v>33395</v>
      </c>
      <c r="T105" s="104"/>
      <c r="X105" s="109">
        <f t="shared" si="3"/>
        <v>33395</v>
      </c>
    </row>
    <row r="106" spans="1:24">
      <c r="A106" s="39"/>
      <c r="B106" s="39" t="s">
        <v>199</v>
      </c>
      <c r="C106" s="39" t="s">
        <v>9</v>
      </c>
      <c r="D106" s="39" t="s">
        <v>200</v>
      </c>
      <c r="E106" s="40" t="s">
        <v>88</v>
      </c>
      <c r="F106" s="41">
        <v>91.05</v>
      </c>
      <c r="G106" s="40" t="s">
        <v>102</v>
      </c>
      <c r="H106" s="40"/>
      <c r="I106" s="42">
        <v>80</v>
      </c>
      <c r="J106" s="40"/>
      <c r="K106" s="43">
        <v>7284</v>
      </c>
      <c r="L106" s="44"/>
      <c r="M106" s="104"/>
      <c r="N106" s="18">
        <f>ROUND(K106*0.5,2)</f>
        <v>3642</v>
      </c>
      <c r="O106" s="18">
        <f>ROUND(K106*0.5,2)</f>
        <v>3642</v>
      </c>
      <c r="R106" s="105">
        <f t="shared" si="2"/>
        <v>7284</v>
      </c>
      <c r="T106" s="104"/>
      <c r="X106" s="109">
        <f t="shared" si="3"/>
        <v>7284</v>
      </c>
    </row>
    <row r="107" spans="1:24">
      <c r="A107" s="49"/>
      <c r="B107" s="49" t="s">
        <v>201</v>
      </c>
      <c r="C107" s="49"/>
      <c r="D107" s="49" t="s">
        <v>202</v>
      </c>
      <c r="E107" s="49"/>
      <c r="F107" s="49"/>
      <c r="G107" s="49"/>
      <c r="H107" s="49"/>
      <c r="I107" s="50"/>
      <c r="J107" s="49"/>
      <c r="K107" s="51"/>
      <c r="L107" s="52"/>
      <c r="M107" s="104"/>
      <c r="R107" s="105"/>
      <c r="T107" s="104"/>
      <c r="X107" s="109"/>
    </row>
    <row r="108" spans="1:24">
      <c r="A108" s="39"/>
      <c r="B108" s="39" t="s">
        <v>203</v>
      </c>
      <c r="C108" s="39" t="s">
        <v>9</v>
      </c>
      <c r="D108" s="39" t="s">
        <v>204</v>
      </c>
      <c r="E108" s="40" t="s">
        <v>88</v>
      </c>
      <c r="F108" s="41">
        <v>28.72</v>
      </c>
      <c r="G108" s="40" t="s">
        <v>102</v>
      </c>
      <c r="H108" s="40"/>
      <c r="I108" s="42">
        <v>300</v>
      </c>
      <c r="J108" s="40"/>
      <c r="K108" s="43">
        <v>8616</v>
      </c>
      <c r="L108" s="44"/>
      <c r="M108" s="104"/>
      <c r="P108" s="18">
        <f>K108</f>
        <v>8616</v>
      </c>
      <c r="R108" s="105">
        <f t="shared" si="2"/>
        <v>8616</v>
      </c>
      <c r="T108" s="104"/>
      <c r="X108" s="109">
        <f t="shared" si="3"/>
        <v>8616</v>
      </c>
    </row>
    <row r="109" spans="1:24" ht="24">
      <c r="A109" s="49"/>
      <c r="B109" s="49" t="s">
        <v>205</v>
      </c>
      <c r="C109" s="49"/>
      <c r="D109" s="49" t="s">
        <v>206</v>
      </c>
      <c r="E109" s="49"/>
      <c r="F109" s="49"/>
      <c r="G109" s="49"/>
      <c r="H109" s="49"/>
      <c r="I109" s="50"/>
      <c r="J109" s="49"/>
      <c r="K109" s="51"/>
      <c r="L109" s="52"/>
      <c r="M109" s="104"/>
      <c r="R109" s="105"/>
      <c r="T109" s="104"/>
      <c r="X109" s="109"/>
    </row>
    <row r="110" spans="1:24" ht="24">
      <c r="A110" s="39"/>
      <c r="B110" s="39" t="s">
        <v>207</v>
      </c>
      <c r="C110" s="39" t="s">
        <v>9</v>
      </c>
      <c r="D110" s="39" t="s">
        <v>208</v>
      </c>
      <c r="E110" s="40" t="s">
        <v>88</v>
      </c>
      <c r="F110" s="41">
        <v>194.06</v>
      </c>
      <c r="G110" s="40" t="s">
        <v>102</v>
      </c>
      <c r="H110" s="40"/>
      <c r="I110" s="42">
        <v>100</v>
      </c>
      <c r="J110" s="40"/>
      <c r="K110" s="43">
        <v>19406</v>
      </c>
      <c r="L110" s="44"/>
      <c r="M110" s="104">
        <f>ROUND(K110*0.6,2)</f>
        <v>11643.6</v>
      </c>
      <c r="N110" s="18">
        <f>ROUND(K110*0.2,2)</f>
        <v>3881.2</v>
      </c>
      <c r="O110" s="18">
        <f>ROUND(K110*0.2,2)</f>
        <v>3881.2</v>
      </c>
      <c r="R110" s="105">
        <f t="shared" si="2"/>
        <v>19406</v>
      </c>
      <c r="T110" s="104"/>
      <c r="X110" s="109">
        <f t="shared" si="3"/>
        <v>19406</v>
      </c>
    </row>
    <row r="111" spans="1:24">
      <c r="A111" s="49"/>
      <c r="B111" s="49" t="s">
        <v>209</v>
      </c>
      <c r="C111" s="49"/>
      <c r="D111" s="49" t="s">
        <v>210</v>
      </c>
      <c r="E111" s="49"/>
      <c r="F111" s="49"/>
      <c r="G111" s="49"/>
      <c r="H111" s="49"/>
      <c r="I111" s="50"/>
      <c r="J111" s="49"/>
      <c r="K111" s="51"/>
      <c r="L111" s="52"/>
      <c r="M111" s="104"/>
      <c r="R111" s="105"/>
      <c r="T111" s="104"/>
      <c r="X111" s="109"/>
    </row>
    <row r="112" spans="1:24">
      <c r="A112" s="39"/>
      <c r="B112" s="39" t="s">
        <v>211</v>
      </c>
      <c r="C112" s="39" t="s">
        <v>9</v>
      </c>
      <c r="D112" s="39" t="s">
        <v>212</v>
      </c>
      <c r="E112" s="40" t="s">
        <v>16</v>
      </c>
      <c r="F112" s="41">
        <v>1</v>
      </c>
      <c r="G112" s="40" t="s">
        <v>17</v>
      </c>
      <c r="H112" s="40"/>
      <c r="I112" s="42">
        <v>30000</v>
      </c>
      <c r="J112" s="40"/>
      <c r="K112" s="43">
        <v>30000</v>
      </c>
      <c r="L112" s="44"/>
      <c r="M112" s="104">
        <f>ROUND(K112*0.25,2)</f>
        <v>7500</v>
      </c>
      <c r="N112" s="18">
        <f>ROUND(K112*0.25,2)</f>
        <v>7500</v>
      </c>
      <c r="O112" s="18">
        <f>ROUND(K112*0.25,2)</f>
        <v>7500</v>
      </c>
      <c r="P112" s="18">
        <f>ROUND(K112*0.25,2)</f>
        <v>7500</v>
      </c>
      <c r="R112" s="105">
        <f t="shared" si="2"/>
        <v>30000</v>
      </c>
      <c r="T112" s="104"/>
      <c r="X112" s="109">
        <f t="shared" si="3"/>
        <v>30000</v>
      </c>
    </row>
    <row r="113" spans="1:24" ht="36">
      <c r="A113" s="49"/>
      <c r="B113" s="49" t="s">
        <v>213</v>
      </c>
      <c r="C113" s="49"/>
      <c r="D113" s="49" t="s">
        <v>214</v>
      </c>
      <c r="E113" s="49"/>
      <c r="F113" s="49"/>
      <c r="G113" s="49"/>
      <c r="H113" s="49"/>
      <c r="I113" s="50"/>
      <c r="J113" s="49"/>
      <c r="K113" s="51"/>
      <c r="L113" s="52"/>
      <c r="M113" s="104"/>
      <c r="R113" s="105"/>
      <c r="T113" s="104"/>
      <c r="X113" s="109"/>
    </row>
    <row r="114" spans="1:24" ht="36">
      <c r="A114" s="39"/>
      <c r="B114" s="39" t="s">
        <v>215</v>
      </c>
      <c r="C114" s="39" t="s">
        <v>9</v>
      </c>
      <c r="D114" s="39" t="s">
        <v>216</v>
      </c>
      <c r="E114" s="40" t="s">
        <v>88</v>
      </c>
      <c r="F114" s="41">
        <v>409.72</v>
      </c>
      <c r="G114" s="40" t="s">
        <v>102</v>
      </c>
      <c r="H114" s="40"/>
      <c r="I114" s="42">
        <v>7</v>
      </c>
      <c r="J114" s="40"/>
      <c r="K114" s="43">
        <v>2868.04</v>
      </c>
      <c r="L114" s="44"/>
      <c r="M114" s="104">
        <f>K114</f>
        <v>2868.04</v>
      </c>
      <c r="R114" s="105">
        <f t="shared" si="2"/>
        <v>2868.04</v>
      </c>
      <c r="T114" s="104"/>
      <c r="X114" s="109">
        <f t="shared" si="3"/>
        <v>2868.04</v>
      </c>
    </row>
    <row r="115" spans="1:24">
      <c r="A115" s="49"/>
      <c r="B115" s="49" t="s">
        <v>217</v>
      </c>
      <c r="C115" s="49"/>
      <c r="D115" s="49" t="s">
        <v>218</v>
      </c>
      <c r="E115" s="49"/>
      <c r="F115" s="49"/>
      <c r="G115" s="49"/>
      <c r="H115" s="49"/>
      <c r="I115" s="50"/>
      <c r="J115" s="49"/>
      <c r="K115" s="51"/>
      <c r="L115" s="52"/>
      <c r="M115" s="104"/>
      <c r="R115" s="105"/>
      <c r="T115" s="104"/>
      <c r="X115" s="109"/>
    </row>
    <row r="116" spans="1:24">
      <c r="A116" s="39"/>
      <c r="B116" s="39" t="s">
        <v>219</v>
      </c>
      <c r="C116" s="39" t="s">
        <v>9</v>
      </c>
      <c r="D116" s="39" t="s">
        <v>218</v>
      </c>
      <c r="E116" s="40" t="s">
        <v>80</v>
      </c>
      <c r="F116" s="41">
        <v>380.63799999999998</v>
      </c>
      <c r="G116" s="40" t="s">
        <v>102</v>
      </c>
      <c r="H116" s="40"/>
      <c r="I116" s="42">
        <v>10</v>
      </c>
      <c r="J116" s="40"/>
      <c r="K116" s="43">
        <v>3806.38</v>
      </c>
      <c r="L116" s="44"/>
      <c r="M116" s="104">
        <f>K116</f>
        <v>3806.38</v>
      </c>
      <c r="R116" s="105">
        <f t="shared" si="2"/>
        <v>3806.38</v>
      </c>
      <c r="T116" s="104"/>
      <c r="X116" s="109">
        <f t="shared" si="3"/>
        <v>3806.38</v>
      </c>
    </row>
    <row r="117" spans="1:24">
      <c r="A117" s="49"/>
      <c r="B117" s="49" t="s">
        <v>220</v>
      </c>
      <c r="C117" s="49"/>
      <c r="D117" s="49" t="s">
        <v>221</v>
      </c>
      <c r="E117" s="49"/>
      <c r="F117" s="49"/>
      <c r="G117" s="49"/>
      <c r="H117" s="49"/>
      <c r="I117" s="50"/>
      <c r="J117" s="49"/>
      <c r="K117" s="51"/>
      <c r="L117" s="52"/>
      <c r="M117" s="104"/>
      <c r="R117" s="105"/>
      <c r="T117" s="104"/>
      <c r="X117" s="109"/>
    </row>
    <row r="118" spans="1:24" ht="36">
      <c r="A118" s="39"/>
      <c r="B118" s="39" t="s">
        <v>222</v>
      </c>
      <c r="C118" s="39" t="s">
        <v>9</v>
      </c>
      <c r="D118" s="39" t="s">
        <v>223</v>
      </c>
      <c r="E118" s="40" t="s">
        <v>88</v>
      </c>
      <c r="F118" s="41">
        <v>543.13599999999997</v>
      </c>
      <c r="G118" s="40" t="s">
        <v>102</v>
      </c>
      <c r="H118" s="40"/>
      <c r="I118" s="42">
        <v>50</v>
      </c>
      <c r="J118" s="40"/>
      <c r="K118" s="43">
        <v>27156.799999999999</v>
      </c>
      <c r="L118" s="44"/>
      <c r="M118" s="104">
        <f>ROUND(K118*0.6,2)</f>
        <v>16294.08</v>
      </c>
      <c r="N118" s="18">
        <f>ROUND(K118*0.2,2)</f>
        <v>5431.36</v>
      </c>
      <c r="O118" s="18">
        <f>ROUND(K118*0.2,2)</f>
        <v>5431.36</v>
      </c>
      <c r="R118" s="105">
        <f t="shared" si="2"/>
        <v>27156.799999999999</v>
      </c>
      <c r="T118" s="104"/>
      <c r="X118" s="109">
        <f t="shared" si="3"/>
        <v>27156.799999999999</v>
      </c>
    </row>
    <row r="119" spans="1:24" ht="24">
      <c r="A119" s="39"/>
      <c r="B119" s="39" t="s">
        <v>224</v>
      </c>
      <c r="C119" s="39" t="s">
        <v>9</v>
      </c>
      <c r="D119" s="39" t="s">
        <v>225</v>
      </c>
      <c r="E119" s="40" t="s">
        <v>88</v>
      </c>
      <c r="F119" s="41">
        <v>486.02</v>
      </c>
      <c r="G119" s="40" t="s">
        <v>102</v>
      </c>
      <c r="H119" s="40"/>
      <c r="I119" s="42">
        <v>20</v>
      </c>
      <c r="J119" s="40"/>
      <c r="K119" s="43">
        <v>9720.4</v>
      </c>
      <c r="L119" s="44"/>
      <c r="M119" s="104"/>
      <c r="N119" s="18">
        <f>ROUND(K119*0.5,2)</f>
        <v>4860.2</v>
      </c>
      <c r="O119" s="18">
        <f>ROUND(K119*0.5,2)</f>
        <v>4860.2</v>
      </c>
      <c r="R119" s="105">
        <f t="shared" si="2"/>
        <v>9720.4</v>
      </c>
      <c r="T119" s="104"/>
      <c r="X119" s="109">
        <f t="shared" si="3"/>
        <v>9720.4</v>
      </c>
    </row>
    <row r="120" spans="1:24">
      <c r="A120" s="49"/>
      <c r="B120" s="49" t="s">
        <v>226</v>
      </c>
      <c r="C120" s="49"/>
      <c r="D120" s="49" t="s">
        <v>227</v>
      </c>
      <c r="E120" s="49"/>
      <c r="F120" s="49"/>
      <c r="G120" s="49"/>
      <c r="H120" s="49"/>
      <c r="I120" s="50"/>
      <c r="J120" s="49"/>
      <c r="K120" s="51"/>
      <c r="L120" s="52"/>
      <c r="M120" s="104"/>
      <c r="R120" s="105"/>
      <c r="T120" s="104"/>
      <c r="X120" s="109"/>
    </row>
    <row r="121" spans="1:24" ht="24">
      <c r="A121" s="39"/>
      <c r="B121" s="39" t="s">
        <v>228</v>
      </c>
      <c r="C121" s="39" t="s">
        <v>9</v>
      </c>
      <c r="D121" s="39" t="s">
        <v>229</v>
      </c>
      <c r="E121" s="40" t="s">
        <v>88</v>
      </c>
      <c r="F121" s="41">
        <v>204.86</v>
      </c>
      <c r="G121" s="40" t="s">
        <v>102</v>
      </c>
      <c r="H121" s="40"/>
      <c r="I121" s="42">
        <v>15</v>
      </c>
      <c r="J121" s="40"/>
      <c r="K121" s="43">
        <v>3072.9</v>
      </c>
      <c r="L121" s="44"/>
      <c r="M121" s="104">
        <f>K121</f>
        <v>3072.9</v>
      </c>
      <c r="R121" s="105">
        <f t="shared" si="2"/>
        <v>3072.9</v>
      </c>
      <c r="T121" s="104"/>
      <c r="X121" s="109">
        <f t="shared" si="3"/>
        <v>3072.9</v>
      </c>
    </row>
    <row r="122" spans="1:24">
      <c r="A122" s="39"/>
      <c r="B122" s="39" t="s">
        <v>230</v>
      </c>
      <c r="C122" s="39" t="s">
        <v>9</v>
      </c>
      <c r="D122" s="39" t="s">
        <v>231</v>
      </c>
      <c r="E122" s="40" t="s">
        <v>16</v>
      </c>
      <c r="F122" s="41">
        <v>1</v>
      </c>
      <c r="G122" s="40" t="s">
        <v>17</v>
      </c>
      <c r="H122" s="40"/>
      <c r="I122" s="42">
        <v>2500</v>
      </c>
      <c r="J122" s="40"/>
      <c r="K122" s="43">
        <v>2500</v>
      </c>
      <c r="L122" s="44"/>
      <c r="M122" s="104">
        <f>K122</f>
        <v>2500</v>
      </c>
      <c r="R122" s="105">
        <f t="shared" si="2"/>
        <v>2500</v>
      </c>
      <c r="T122" s="104"/>
      <c r="X122" s="109">
        <f t="shared" si="3"/>
        <v>2500</v>
      </c>
    </row>
    <row r="123" spans="1:24" ht="24">
      <c r="A123" s="49"/>
      <c r="B123" s="49" t="s">
        <v>232</v>
      </c>
      <c r="C123" s="49"/>
      <c r="D123" s="49" t="s">
        <v>233</v>
      </c>
      <c r="E123" s="49"/>
      <c r="F123" s="49"/>
      <c r="G123" s="49"/>
      <c r="H123" s="49"/>
      <c r="I123" s="50"/>
      <c r="J123" s="49"/>
      <c r="K123" s="51"/>
      <c r="L123" s="52"/>
      <c r="M123" s="104"/>
      <c r="R123" s="105"/>
      <c r="T123" s="104"/>
      <c r="X123" s="109"/>
    </row>
    <row r="124" spans="1:24" ht="24">
      <c r="A124" s="39"/>
      <c r="B124" s="39" t="s">
        <v>234</v>
      </c>
      <c r="C124" s="39" t="s">
        <v>9</v>
      </c>
      <c r="D124" s="39" t="s">
        <v>233</v>
      </c>
      <c r="E124" s="40" t="s">
        <v>88</v>
      </c>
      <c r="F124" s="41">
        <v>1153.616</v>
      </c>
      <c r="G124" s="40" t="s">
        <v>102</v>
      </c>
      <c r="H124" s="40"/>
      <c r="I124" s="42">
        <v>75</v>
      </c>
      <c r="J124" s="40"/>
      <c r="K124" s="43">
        <v>86521.2</v>
      </c>
      <c r="L124" s="44"/>
      <c r="M124" s="104">
        <f>ROUND(K124*0.6,2)</f>
        <v>51912.72</v>
      </c>
      <c r="N124" s="18">
        <f>ROUND(K124*0.2,2)</f>
        <v>17304.240000000002</v>
      </c>
      <c r="O124" s="18">
        <f>ROUND(K124*0.2,2)</f>
        <v>17304.240000000002</v>
      </c>
      <c r="R124" s="105">
        <f t="shared" si="2"/>
        <v>86521.200000000012</v>
      </c>
      <c r="T124" s="104"/>
      <c r="X124" s="109">
        <f t="shared" si="3"/>
        <v>86521.200000000012</v>
      </c>
    </row>
    <row r="125" spans="1:24" ht="36">
      <c r="A125" s="39"/>
      <c r="B125" s="39" t="s">
        <v>235</v>
      </c>
      <c r="C125" s="39" t="s">
        <v>9</v>
      </c>
      <c r="D125" s="39" t="s">
        <v>236</v>
      </c>
      <c r="E125" s="40" t="s">
        <v>88</v>
      </c>
      <c r="F125" s="41">
        <v>67.242999999999995</v>
      </c>
      <c r="G125" s="40" t="s">
        <v>102</v>
      </c>
      <c r="H125" s="40"/>
      <c r="I125" s="42">
        <v>100</v>
      </c>
      <c r="J125" s="40"/>
      <c r="K125" s="43">
        <v>6724.3</v>
      </c>
      <c r="L125" s="44"/>
      <c r="M125" s="104">
        <f>ROUND(K125*0.6,2)</f>
        <v>4034.58</v>
      </c>
      <c r="N125" s="18">
        <f>ROUND(K125*0.2,2)</f>
        <v>1344.86</v>
      </c>
      <c r="O125" s="18">
        <f>ROUND(K125*0.2,2)</f>
        <v>1344.86</v>
      </c>
      <c r="R125" s="105">
        <f t="shared" si="2"/>
        <v>6724.2999999999993</v>
      </c>
      <c r="T125" s="104"/>
      <c r="X125" s="109">
        <f t="shared" si="3"/>
        <v>6724.2999999999993</v>
      </c>
    </row>
    <row r="126" spans="1:24" ht="24">
      <c r="A126" s="39"/>
      <c r="B126" s="39" t="s">
        <v>237</v>
      </c>
      <c r="C126" s="39" t="s">
        <v>9</v>
      </c>
      <c r="D126" s="39" t="s">
        <v>238</v>
      </c>
      <c r="E126" s="40" t="s">
        <v>16</v>
      </c>
      <c r="F126" s="41">
        <v>1</v>
      </c>
      <c r="G126" s="40" t="s">
        <v>17</v>
      </c>
      <c r="H126" s="40"/>
      <c r="I126" s="42">
        <v>2500</v>
      </c>
      <c r="J126" s="40"/>
      <c r="K126" s="43">
        <v>2500</v>
      </c>
      <c r="L126" s="44"/>
      <c r="M126" s="104">
        <f>K126</f>
        <v>2500</v>
      </c>
      <c r="R126" s="105">
        <f t="shared" si="2"/>
        <v>2500</v>
      </c>
      <c r="T126" s="104"/>
      <c r="X126" s="109">
        <f t="shared" si="3"/>
        <v>2500</v>
      </c>
    </row>
    <row r="127" spans="1:24">
      <c r="A127" s="49"/>
      <c r="B127" s="49" t="s">
        <v>239</v>
      </c>
      <c r="C127" s="49"/>
      <c r="D127" s="49" t="s">
        <v>240</v>
      </c>
      <c r="E127" s="49"/>
      <c r="F127" s="49"/>
      <c r="G127" s="49"/>
      <c r="H127" s="49"/>
      <c r="I127" s="50"/>
      <c r="J127" s="49"/>
      <c r="K127" s="51"/>
      <c r="L127" s="52"/>
      <c r="M127" s="104"/>
      <c r="R127" s="105"/>
      <c r="T127" s="104"/>
      <c r="X127" s="109"/>
    </row>
    <row r="128" spans="1:24">
      <c r="A128" s="39"/>
      <c r="B128" s="39" t="s">
        <v>241</v>
      </c>
      <c r="C128" s="39" t="s">
        <v>9</v>
      </c>
      <c r="D128" s="39" t="s">
        <v>240</v>
      </c>
      <c r="E128" s="40" t="s">
        <v>242</v>
      </c>
      <c r="F128" s="40"/>
      <c r="G128" s="40"/>
      <c r="H128" s="40"/>
      <c r="I128" s="53"/>
      <c r="J128" s="40"/>
      <c r="K128" s="43"/>
      <c r="L128" s="54"/>
      <c r="M128" s="104"/>
      <c r="R128" s="105"/>
      <c r="T128" s="104"/>
      <c r="X128" s="109"/>
    </row>
    <row r="129" spans="1:24" ht="24">
      <c r="A129" s="49"/>
      <c r="B129" s="49" t="s">
        <v>243</v>
      </c>
      <c r="C129" s="49"/>
      <c r="D129" s="49" t="s">
        <v>244</v>
      </c>
      <c r="E129" s="49"/>
      <c r="F129" s="49"/>
      <c r="G129" s="49"/>
      <c r="H129" s="49"/>
      <c r="I129" s="50"/>
      <c r="J129" s="49"/>
      <c r="K129" s="51"/>
      <c r="L129" s="52"/>
      <c r="M129" s="104"/>
      <c r="R129" s="105"/>
      <c r="T129" s="104"/>
      <c r="X129" s="109"/>
    </row>
    <row r="130" spans="1:24" ht="24">
      <c r="A130" s="39"/>
      <c r="B130" s="39" t="s">
        <v>245</v>
      </c>
      <c r="C130" s="39" t="s">
        <v>9</v>
      </c>
      <c r="D130" s="39" t="s">
        <v>246</v>
      </c>
      <c r="E130" s="40" t="s">
        <v>88</v>
      </c>
      <c r="F130" s="41">
        <v>769.03099999999995</v>
      </c>
      <c r="G130" s="40" t="s">
        <v>102</v>
      </c>
      <c r="H130" s="40"/>
      <c r="I130" s="42">
        <v>80</v>
      </c>
      <c r="J130" s="40"/>
      <c r="K130" s="43">
        <v>61522.48</v>
      </c>
      <c r="L130" s="44"/>
      <c r="M130" s="104">
        <f>K130</f>
        <v>61522.48</v>
      </c>
      <c r="R130" s="105">
        <f t="shared" si="2"/>
        <v>61522.48</v>
      </c>
      <c r="T130" s="104"/>
      <c r="X130" s="109">
        <f t="shared" si="3"/>
        <v>61522.48</v>
      </c>
    </row>
    <row r="131" spans="1:24">
      <c r="A131" s="39"/>
      <c r="B131" s="39" t="s">
        <v>247</v>
      </c>
      <c r="C131" s="39" t="s">
        <v>9</v>
      </c>
      <c r="D131" s="39" t="s">
        <v>192</v>
      </c>
      <c r="E131" s="40" t="s">
        <v>88</v>
      </c>
      <c r="F131" s="41">
        <v>49.591000000000001</v>
      </c>
      <c r="G131" s="40" t="s">
        <v>102</v>
      </c>
      <c r="H131" s="40"/>
      <c r="I131" s="42">
        <v>90</v>
      </c>
      <c r="J131" s="40"/>
      <c r="K131" s="43">
        <v>4463.1899999999996</v>
      </c>
      <c r="L131" s="44"/>
      <c r="M131" s="104">
        <f>K131</f>
        <v>4463.1899999999996</v>
      </c>
      <c r="R131" s="105">
        <f t="shared" si="2"/>
        <v>4463.1899999999996</v>
      </c>
      <c r="T131" s="104"/>
      <c r="X131" s="109">
        <f t="shared" si="3"/>
        <v>4463.1899999999996</v>
      </c>
    </row>
    <row r="132" spans="1:24">
      <c r="A132" s="39"/>
      <c r="B132" s="39" t="s">
        <v>248</v>
      </c>
      <c r="C132" s="39" t="s">
        <v>9</v>
      </c>
      <c r="D132" s="39" t="s">
        <v>194</v>
      </c>
      <c r="E132" s="40" t="s">
        <v>88</v>
      </c>
      <c r="F132" s="41">
        <v>497.96899999999999</v>
      </c>
      <c r="G132" s="40" t="s">
        <v>102</v>
      </c>
      <c r="H132" s="40"/>
      <c r="I132" s="42">
        <v>90</v>
      </c>
      <c r="J132" s="40"/>
      <c r="K132" s="43">
        <v>44817.21</v>
      </c>
      <c r="L132" s="44"/>
      <c r="M132" s="104">
        <f>K132</f>
        <v>44817.21</v>
      </c>
      <c r="R132" s="105">
        <f t="shared" si="2"/>
        <v>44817.21</v>
      </c>
      <c r="T132" s="104"/>
      <c r="X132" s="109">
        <f t="shared" si="3"/>
        <v>44817.21</v>
      </c>
    </row>
    <row r="133" spans="1:24">
      <c r="A133" s="49"/>
      <c r="B133" s="49" t="s">
        <v>249</v>
      </c>
      <c r="C133" s="49"/>
      <c r="D133" s="49" t="s">
        <v>250</v>
      </c>
      <c r="E133" s="49"/>
      <c r="F133" s="49"/>
      <c r="G133" s="49"/>
      <c r="H133" s="49"/>
      <c r="I133" s="50"/>
      <c r="J133" s="49"/>
      <c r="K133" s="51"/>
      <c r="L133" s="52"/>
      <c r="M133" s="104"/>
      <c r="R133" s="105"/>
      <c r="T133" s="104"/>
      <c r="X133" s="109"/>
    </row>
    <row r="134" spans="1:24" ht="24">
      <c r="A134" s="39"/>
      <c r="B134" s="39" t="s">
        <v>251</v>
      </c>
      <c r="C134" s="39" t="s">
        <v>9</v>
      </c>
      <c r="D134" s="39" t="s">
        <v>252</v>
      </c>
      <c r="E134" s="40" t="s">
        <v>16</v>
      </c>
      <c r="F134" s="41">
        <v>1</v>
      </c>
      <c r="G134" s="40" t="s">
        <v>17</v>
      </c>
      <c r="H134" s="40"/>
      <c r="I134" s="42">
        <v>25000</v>
      </c>
      <c r="J134" s="40"/>
      <c r="K134" s="43">
        <v>25000</v>
      </c>
      <c r="L134" s="44"/>
      <c r="M134" s="104"/>
      <c r="N134" s="18">
        <f>ROUND(K134*0.4,2)</f>
        <v>10000</v>
      </c>
      <c r="O134" s="18">
        <f>ROUND(K134*0.4,2)</f>
        <v>10000</v>
      </c>
      <c r="P134" s="18">
        <f>ROUND(K134*0.2,2)</f>
        <v>5000</v>
      </c>
      <c r="R134" s="105">
        <f t="shared" si="2"/>
        <v>25000</v>
      </c>
      <c r="T134" s="104"/>
      <c r="X134" s="109">
        <f t="shared" si="3"/>
        <v>25000</v>
      </c>
    </row>
    <row r="135" spans="1:24">
      <c r="A135" s="49"/>
      <c r="B135" s="49" t="s">
        <v>253</v>
      </c>
      <c r="C135" s="49"/>
      <c r="D135" s="49" t="s">
        <v>254</v>
      </c>
      <c r="E135" s="49"/>
      <c r="F135" s="49"/>
      <c r="G135" s="49"/>
      <c r="H135" s="49"/>
      <c r="I135" s="50"/>
      <c r="J135" s="49"/>
      <c r="K135" s="51"/>
      <c r="L135" s="52"/>
      <c r="M135" s="104"/>
      <c r="R135" s="105"/>
      <c r="T135" s="104"/>
      <c r="X135" s="109"/>
    </row>
    <row r="136" spans="1:24" ht="24">
      <c r="A136" s="39"/>
      <c r="B136" s="39" t="s">
        <v>255</v>
      </c>
      <c r="C136" s="39" t="s">
        <v>9</v>
      </c>
      <c r="D136" s="39" t="s">
        <v>256</v>
      </c>
      <c r="E136" s="40" t="s">
        <v>88</v>
      </c>
      <c r="F136" s="41">
        <v>53</v>
      </c>
      <c r="G136" s="40" t="s">
        <v>107</v>
      </c>
      <c r="H136" s="40"/>
      <c r="I136" s="42">
        <v>400</v>
      </c>
      <c r="J136" s="40"/>
      <c r="K136" s="43">
        <v>21200</v>
      </c>
      <c r="L136" s="44"/>
      <c r="M136" s="104">
        <f>ROUND(K136*0.6,2)</f>
        <v>12720</v>
      </c>
      <c r="N136" s="18">
        <f>ROUND(K136*0.15,2)</f>
        <v>3180</v>
      </c>
      <c r="O136" s="18">
        <f>ROUND(K136*0.15,2)</f>
        <v>3180</v>
      </c>
      <c r="P136" s="18">
        <f>ROUND(K136*0.1,2)</f>
        <v>2120</v>
      </c>
      <c r="R136" s="105">
        <f t="shared" si="2"/>
        <v>21200</v>
      </c>
      <c r="T136" s="104"/>
      <c r="X136" s="109">
        <f t="shared" si="3"/>
        <v>21200</v>
      </c>
    </row>
    <row r="137" spans="1:24" ht="24">
      <c r="A137" s="39"/>
      <c r="B137" s="39" t="s">
        <v>257</v>
      </c>
      <c r="C137" s="39" t="s">
        <v>9</v>
      </c>
      <c r="D137" s="39" t="s">
        <v>258</v>
      </c>
      <c r="E137" s="40" t="s">
        <v>88</v>
      </c>
      <c r="F137" s="41">
        <v>19</v>
      </c>
      <c r="G137" s="40" t="s">
        <v>107</v>
      </c>
      <c r="H137" s="40"/>
      <c r="I137" s="42">
        <v>950</v>
      </c>
      <c r="J137" s="40"/>
      <c r="K137" s="43">
        <v>18050</v>
      </c>
      <c r="L137" s="44"/>
      <c r="M137" s="104">
        <f>ROUND(K137*0.5,2)</f>
        <v>9025</v>
      </c>
      <c r="N137" s="18">
        <f>ROUND(K137*0.2,2)</f>
        <v>3610</v>
      </c>
      <c r="O137" s="18">
        <f>ROUND(K137*0.2,2)</f>
        <v>3610</v>
      </c>
      <c r="P137" s="18">
        <f>ROUND(K137*0.1,2)</f>
        <v>1805</v>
      </c>
      <c r="R137" s="105">
        <f t="shared" si="2"/>
        <v>18050</v>
      </c>
      <c r="T137" s="104"/>
      <c r="X137" s="109">
        <f t="shared" si="3"/>
        <v>18050</v>
      </c>
    </row>
    <row r="138" spans="1:24">
      <c r="A138" s="49"/>
      <c r="B138" s="49" t="s">
        <v>259</v>
      </c>
      <c r="C138" s="49"/>
      <c r="D138" s="49" t="s">
        <v>260</v>
      </c>
      <c r="E138" s="49"/>
      <c r="F138" s="49"/>
      <c r="G138" s="49"/>
      <c r="H138" s="49"/>
      <c r="I138" s="50"/>
      <c r="J138" s="49"/>
      <c r="K138" s="51"/>
      <c r="L138" s="52"/>
      <c r="M138" s="104"/>
      <c r="R138" s="105"/>
      <c r="T138" s="104"/>
      <c r="X138" s="109"/>
    </row>
    <row r="139" spans="1:24">
      <c r="A139" s="39"/>
      <c r="B139" s="39" t="s">
        <v>261</v>
      </c>
      <c r="C139" s="39" t="s">
        <v>9</v>
      </c>
      <c r="D139" s="39" t="s">
        <v>262</v>
      </c>
      <c r="E139" s="40" t="s">
        <v>88</v>
      </c>
      <c r="F139" s="41">
        <v>1</v>
      </c>
      <c r="G139" s="40" t="s">
        <v>107</v>
      </c>
      <c r="H139" s="40"/>
      <c r="I139" s="42">
        <v>200</v>
      </c>
      <c r="J139" s="40"/>
      <c r="K139" s="43">
        <v>200</v>
      </c>
      <c r="L139" s="44"/>
      <c r="M139" s="104"/>
      <c r="P139" s="18">
        <f>K139</f>
        <v>200</v>
      </c>
      <c r="R139" s="105">
        <f t="shared" si="2"/>
        <v>200</v>
      </c>
      <c r="T139" s="104"/>
      <c r="X139" s="109">
        <f t="shared" si="3"/>
        <v>200</v>
      </c>
    </row>
    <row r="140" spans="1:24">
      <c r="A140" s="49"/>
      <c r="B140" s="49" t="s">
        <v>263</v>
      </c>
      <c r="C140" s="49"/>
      <c r="D140" s="49" t="s">
        <v>264</v>
      </c>
      <c r="E140" s="49"/>
      <c r="F140" s="49"/>
      <c r="G140" s="49"/>
      <c r="H140" s="49"/>
      <c r="I140" s="50"/>
      <c r="J140" s="49"/>
      <c r="K140" s="51"/>
      <c r="L140" s="52"/>
      <c r="M140" s="104"/>
      <c r="R140" s="105"/>
      <c r="T140" s="104"/>
      <c r="X140" s="109"/>
    </row>
    <row r="141" spans="1:24" ht="24">
      <c r="A141" s="39"/>
      <c r="B141" s="39" t="s">
        <v>265</v>
      </c>
      <c r="C141" s="39" t="s">
        <v>9</v>
      </c>
      <c r="D141" s="39" t="s">
        <v>266</v>
      </c>
      <c r="E141" s="40" t="s">
        <v>16</v>
      </c>
      <c r="F141" s="41">
        <v>1</v>
      </c>
      <c r="G141" s="40" t="s">
        <v>17</v>
      </c>
      <c r="H141" s="40"/>
      <c r="I141" s="42">
        <v>3000</v>
      </c>
      <c r="J141" s="40"/>
      <c r="K141" s="43">
        <v>3000</v>
      </c>
      <c r="L141" s="44"/>
      <c r="M141" s="104">
        <f>K141</f>
        <v>3000</v>
      </c>
      <c r="R141" s="105">
        <f t="shared" si="2"/>
        <v>3000</v>
      </c>
      <c r="T141" s="104"/>
      <c r="X141" s="109">
        <f t="shared" si="3"/>
        <v>3000</v>
      </c>
    </row>
    <row r="142" spans="1:24">
      <c r="A142" s="49"/>
      <c r="B142" s="49" t="s">
        <v>267</v>
      </c>
      <c r="C142" s="49"/>
      <c r="D142" s="49" t="s">
        <v>268</v>
      </c>
      <c r="E142" s="49"/>
      <c r="F142" s="49"/>
      <c r="G142" s="49"/>
      <c r="H142" s="49"/>
      <c r="I142" s="50"/>
      <c r="J142" s="49"/>
      <c r="K142" s="51"/>
      <c r="L142" s="52"/>
      <c r="M142" s="104"/>
      <c r="R142" s="105"/>
      <c r="T142" s="104"/>
      <c r="X142" s="109"/>
    </row>
    <row r="143" spans="1:24" ht="24">
      <c r="A143" s="39"/>
      <c r="B143" s="39" t="s">
        <v>269</v>
      </c>
      <c r="C143" s="39" t="s">
        <v>9</v>
      </c>
      <c r="D143" s="39" t="s">
        <v>270</v>
      </c>
      <c r="E143" s="40" t="s">
        <v>16</v>
      </c>
      <c r="F143" s="41">
        <v>1</v>
      </c>
      <c r="G143" s="40" t="s">
        <v>17</v>
      </c>
      <c r="H143" s="40"/>
      <c r="I143" s="42">
        <v>5000</v>
      </c>
      <c r="J143" s="40"/>
      <c r="K143" s="43">
        <v>5000</v>
      </c>
      <c r="L143" s="44"/>
      <c r="M143" s="104"/>
      <c r="N143" s="18">
        <f>ROUND(K143*0.3,2)</f>
        <v>1500</v>
      </c>
      <c r="O143" s="18">
        <f>ROUND(K143*0.3,2)</f>
        <v>1500</v>
      </c>
      <c r="P143" s="18">
        <f>ROUND(K143*0.4,2)</f>
        <v>2000</v>
      </c>
      <c r="R143" s="105">
        <f t="shared" si="2"/>
        <v>5000</v>
      </c>
      <c r="T143" s="104"/>
      <c r="X143" s="109">
        <f t="shared" si="3"/>
        <v>5000</v>
      </c>
    </row>
    <row r="144" spans="1:24">
      <c r="A144" s="49"/>
      <c r="B144" s="49" t="s">
        <v>271</v>
      </c>
      <c r="C144" s="49"/>
      <c r="D144" s="49" t="s">
        <v>272</v>
      </c>
      <c r="E144" s="49"/>
      <c r="F144" s="49"/>
      <c r="G144" s="49"/>
      <c r="H144" s="49"/>
      <c r="I144" s="50"/>
      <c r="J144" s="49"/>
      <c r="K144" s="51"/>
      <c r="L144" s="52"/>
      <c r="M144" s="104"/>
      <c r="R144" s="105"/>
      <c r="T144" s="104"/>
      <c r="X144" s="109"/>
    </row>
    <row r="145" spans="1:24" ht="48">
      <c r="A145" s="39"/>
      <c r="B145" s="39" t="s">
        <v>273</v>
      </c>
      <c r="C145" s="39" t="s">
        <v>9</v>
      </c>
      <c r="D145" s="39" t="s">
        <v>274</v>
      </c>
      <c r="E145" s="40" t="s">
        <v>88</v>
      </c>
      <c r="F145" s="41">
        <v>14</v>
      </c>
      <c r="G145" s="40" t="s">
        <v>107</v>
      </c>
      <c r="H145" s="40"/>
      <c r="I145" s="42">
        <v>2500</v>
      </c>
      <c r="J145" s="40"/>
      <c r="K145" s="43">
        <v>35000</v>
      </c>
      <c r="L145" s="44"/>
      <c r="M145" s="104">
        <f>7*I145</f>
        <v>17500</v>
      </c>
      <c r="N145" s="18">
        <f>I145</f>
        <v>2500</v>
      </c>
      <c r="O145" s="18">
        <f>4*I145</f>
        <v>10000</v>
      </c>
      <c r="P145" s="18">
        <f>2*I145</f>
        <v>5000</v>
      </c>
      <c r="R145" s="105">
        <f t="shared" ref="R145:R154" si="4">SUM(M145:P145)</f>
        <v>35000</v>
      </c>
      <c r="T145" s="104"/>
      <c r="X145" s="109">
        <f t="shared" ref="X145:X208" si="5">R145-T145-U145</f>
        <v>35000</v>
      </c>
    </row>
    <row r="146" spans="1:24" ht="25.5">
      <c r="A146" s="45"/>
      <c r="B146" s="45" t="s">
        <v>275</v>
      </c>
      <c r="C146" s="45"/>
      <c r="D146" s="45" t="s">
        <v>276</v>
      </c>
      <c r="E146" s="45"/>
      <c r="F146" s="45"/>
      <c r="G146" s="45"/>
      <c r="H146" s="45"/>
      <c r="I146" s="46"/>
      <c r="J146" s="45"/>
      <c r="K146" s="47"/>
      <c r="L146" s="48"/>
      <c r="M146" s="104"/>
      <c r="R146" s="105"/>
      <c r="T146" s="104"/>
      <c r="X146" s="109"/>
    </row>
    <row r="147" spans="1:24" ht="24">
      <c r="A147" s="49"/>
      <c r="B147" s="49" t="s">
        <v>277</v>
      </c>
      <c r="C147" s="49"/>
      <c r="D147" s="49" t="s">
        <v>278</v>
      </c>
      <c r="E147" s="49"/>
      <c r="F147" s="49"/>
      <c r="G147" s="49"/>
      <c r="H147" s="49"/>
      <c r="I147" s="50"/>
      <c r="J147" s="49"/>
      <c r="K147" s="51"/>
      <c r="L147" s="52"/>
      <c r="M147" s="104"/>
      <c r="R147" s="105"/>
      <c r="T147" s="104"/>
      <c r="X147" s="109"/>
    </row>
    <row r="148" spans="1:24" ht="60">
      <c r="A148" s="39"/>
      <c r="B148" s="39" t="s">
        <v>279</v>
      </c>
      <c r="C148" s="39" t="s">
        <v>9</v>
      </c>
      <c r="D148" s="39" t="s">
        <v>280</v>
      </c>
      <c r="E148" s="40" t="s">
        <v>16</v>
      </c>
      <c r="F148" s="41">
        <v>1</v>
      </c>
      <c r="G148" s="40" t="s">
        <v>17</v>
      </c>
      <c r="H148" s="40"/>
      <c r="I148" s="42">
        <v>100000</v>
      </c>
      <c r="J148" s="40"/>
      <c r="K148" s="43">
        <v>100000</v>
      </c>
      <c r="L148" s="44"/>
      <c r="M148" s="104">
        <f>ROUND(K148*0.6,2)</f>
        <v>60000</v>
      </c>
      <c r="N148" s="18">
        <f>ROUND(K148*0.15,2)</f>
        <v>15000</v>
      </c>
      <c r="O148" s="18">
        <f>ROUND(K148*0.15,2)</f>
        <v>15000</v>
      </c>
      <c r="P148" s="18">
        <f>ROUND(K148*0.1,2)</f>
        <v>10000</v>
      </c>
      <c r="R148" s="105">
        <f t="shared" si="4"/>
        <v>100000</v>
      </c>
      <c r="T148" s="104"/>
      <c r="X148" s="109">
        <f t="shared" si="5"/>
        <v>100000</v>
      </c>
    </row>
    <row r="149" spans="1:24">
      <c r="A149" s="45"/>
      <c r="B149" s="45" t="s">
        <v>281</v>
      </c>
      <c r="C149" s="45"/>
      <c r="D149" s="45" t="s">
        <v>282</v>
      </c>
      <c r="E149" s="45"/>
      <c r="F149" s="45"/>
      <c r="G149" s="45"/>
      <c r="H149" s="45"/>
      <c r="I149" s="46"/>
      <c r="J149" s="45"/>
      <c r="K149" s="47"/>
      <c r="L149" s="48"/>
      <c r="M149" s="104"/>
      <c r="R149" s="105">
        <f t="shared" si="4"/>
        <v>0</v>
      </c>
      <c r="T149" s="104"/>
      <c r="X149" s="109"/>
    </row>
    <row r="150" spans="1:24">
      <c r="A150" s="49"/>
      <c r="B150" s="49" t="s">
        <v>283</v>
      </c>
      <c r="C150" s="49"/>
      <c r="D150" s="49" t="s">
        <v>284</v>
      </c>
      <c r="E150" s="49"/>
      <c r="F150" s="49"/>
      <c r="G150" s="49"/>
      <c r="H150" s="49"/>
      <c r="I150" s="50"/>
      <c r="J150" s="49"/>
      <c r="K150" s="51"/>
      <c r="L150" s="52"/>
      <c r="M150" s="104"/>
      <c r="R150" s="105">
        <f t="shared" si="4"/>
        <v>0</v>
      </c>
      <c r="T150" s="104"/>
      <c r="X150" s="109"/>
    </row>
    <row r="151" spans="1:24">
      <c r="A151" s="39"/>
      <c r="B151" s="39" t="s">
        <v>285</v>
      </c>
      <c r="C151" s="39" t="s">
        <v>9</v>
      </c>
      <c r="D151" s="39" t="s">
        <v>284</v>
      </c>
      <c r="E151" s="40" t="s">
        <v>16</v>
      </c>
      <c r="F151" s="41">
        <v>1</v>
      </c>
      <c r="G151" s="40" t="s">
        <v>17</v>
      </c>
      <c r="H151" s="40"/>
      <c r="I151" s="42">
        <v>30000</v>
      </c>
      <c r="J151" s="40"/>
      <c r="K151" s="43">
        <v>30000</v>
      </c>
      <c r="L151" s="44"/>
      <c r="M151" s="104">
        <f>ROUND(K151*0.6,2)</f>
        <v>18000</v>
      </c>
      <c r="N151" s="18">
        <f>ROUND(K151*0.15,2)</f>
        <v>4500</v>
      </c>
      <c r="O151" s="18">
        <f>ROUND(K151*0.15,2)</f>
        <v>4500</v>
      </c>
      <c r="P151" s="18">
        <f>ROUND(K151*0.1,2)</f>
        <v>3000</v>
      </c>
      <c r="R151" s="105">
        <f t="shared" si="4"/>
        <v>30000</v>
      </c>
      <c r="T151" s="104"/>
      <c r="X151" s="109">
        <f t="shared" si="5"/>
        <v>30000</v>
      </c>
    </row>
    <row r="152" spans="1:24">
      <c r="A152" s="55"/>
      <c r="B152" s="55"/>
      <c r="C152" s="55"/>
      <c r="D152" s="55"/>
      <c r="E152" s="55"/>
      <c r="F152" s="55"/>
      <c r="G152" s="55"/>
      <c r="H152" s="55"/>
      <c r="I152" s="56"/>
      <c r="J152" s="55"/>
      <c r="K152" s="7"/>
      <c r="M152" s="104"/>
      <c r="R152" s="105"/>
      <c r="T152" s="104"/>
      <c r="X152" s="109"/>
    </row>
    <row r="153" spans="1:24" ht="15.75" thickBot="1">
      <c r="M153" s="104"/>
      <c r="R153" s="105"/>
      <c r="T153" s="104"/>
      <c r="X153" s="109"/>
    </row>
    <row r="154" spans="1:24" s="16" customFormat="1" ht="15.75" thickBot="1">
      <c r="A154" s="15"/>
      <c r="B154" s="57"/>
      <c r="C154" s="57"/>
      <c r="D154" s="58"/>
      <c r="F154" s="59" t="s">
        <v>604</v>
      </c>
      <c r="G154" s="60"/>
      <c r="H154" s="60"/>
      <c r="I154" s="60"/>
      <c r="J154" s="60"/>
      <c r="K154" s="61">
        <v>1610457.92</v>
      </c>
      <c r="L154" s="62"/>
      <c r="M154" s="113">
        <f>SUM(M12:M152)</f>
        <v>1019610.3699999998</v>
      </c>
      <c r="N154" s="106">
        <f t="shared" ref="N154:P154" si="6">SUM(N12:N152)</f>
        <v>209657.83999999997</v>
      </c>
      <c r="O154" s="106">
        <f t="shared" si="6"/>
        <v>210047.70999999996</v>
      </c>
      <c r="P154" s="106">
        <f t="shared" si="6"/>
        <v>171142</v>
      </c>
      <c r="Q154" s="106"/>
      <c r="R154" s="114">
        <f t="shared" si="4"/>
        <v>1610457.9199999997</v>
      </c>
      <c r="T154" s="104"/>
      <c r="U154" s="145"/>
      <c r="X154" s="109"/>
    </row>
    <row r="155" spans="1:24" ht="15.75">
      <c r="A155" s="1" t="s">
        <v>600</v>
      </c>
      <c r="B155" s="17"/>
      <c r="C155" s="17"/>
      <c r="D155" s="2"/>
      <c r="M155" s="107" t="s">
        <v>287</v>
      </c>
      <c r="N155" s="112" t="s">
        <v>288</v>
      </c>
      <c r="O155" s="112" t="s">
        <v>289</v>
      </c>
      <c r="P155" s="112" t="s">
        <v>290</v>
      </c>
      <c r="R155" s="105"/>
      <c r="T155" s="104"/>
      <c r="X155" s="109"/>
    </row>
    <row r="156" spans="1:24">
      <c r="B156" s="17"/>
      <c r="C156" s="17"/>
      <c r="M156" s="104"/>
      <c r="R156" s="105"/>
      <c r="T156" s="104"/>
      <c r="X156" s="109"/>
    </row>
    <row r="157" spans="1:24">
      <c r="A157" s="63" t="s">
        <v>0</v>
      </c>
      <c r="B157" s="64" t="s">
        <v>1</v>
      </c>
      <c r="C157" s="64" t="s">
        <v>2</v>
      </c>
      <c r="D157" s="63" t="s">
        <v>3</v>
      </c>
      <c r="E157" s="63" t="s">
        <v>4</v>
      </c>
      <c r="F157" s="63" t="s">
        <v>5</v>
      </c>
      <c r="G157" s="65" t="s">
        <v>6</v>
      </c>
      <c r="H157" s="66"/>
      <c r="I157" s="63" t="s">
        <v>7</v>
      </c>
      <c r="J157" s="65"/>
      <c r="K157" s="8" t="s">
        <v>8</v>
      </c>
      <c r="M157" s="104"/>
      <c r="R157" s="105"/>
      <c r="T157" s="104"/>
      <c r="X157" s="109"/>
    </row>
    <row r="158" spans="1:24" ht="18.75">
      <c r="A158" s="67"/>
      <c r="B158" s="67" t="s">
        <v>291</v>
      </c>
      <c r="C158" s="67"/>
      <c r="D158" s="67" t="s">
        <v>292</v>
      </c>
      <c r="E158" s="67"/>
      <c r="F158" s="67"/>
      <c r="G158" s="67"/>
      <c r="H158" s="67"/>
      <c r="I158" s="68"/>
      <c r="J158" s="67"/>
      <c r="K158" s="9"/>
      <c r="M158" s="104"/>
      <c r="R158" s="105"/>
      <c r="T158" s="104"/>
      <c r="X158" s="109"/>
    </row>
    <row r="159" spans="1:24">
      <c r="A159" s="69"/>
      <c r="B159" s="69" t="s">
        <v>293</v>
      </c>
      <c r="C159" s="69"/>
      <c r="D159" s="69" t="s">
        <v>294</v>
      </c>
      <c r="E159" s="69"/>
      <c r="F159" s="69"/>
      <c r="G159" s="69"/>
      <c r="H159" s="69"/>
      <c r="I159" s="70"/>
      <c r="J159" s="69"/>
      <c r="K159" s="10"/>
      <c r="M159" s="104"/>
      <c r="R159" s="105"/>
      <c r="T159" s="104"/>
      <c r="X159" s="109"/>
    </row>
    <row r="160" spans="1:24">
      <c r="A160" s="69"/>
      <c r="B160" s="69" t="s">
        <v>295</v>
      </c>
      <c r="C160" s="69"/>
      <c r="D160" s="69" t="s">
        <v>296</v>
      </c>
      <c r="E160" s="69"/>
      <c r="F160" s="69"/>
      <c r="G160" s="69"/>
      <c r="H160" s="69"/>
      <c r="I160" s="70"/>
      <c r="J160" s="69"/>
      <c r="K160" s="10"/>
      <c r="M160" s="104"/>
      <c r="R160" s="105"/>
      <c r="T160" s="104"/>
      <c r="X160" s="109"/>
    </row>
    <row r="161" spans="1:24" ht="45">
      <c r="A161" s="73"/>
      <c r="B161" s="73" t="s">
        <v>297</v>
      </c>
      <c r="C161" s="73" t="s">
        <v>291</v>
      </c>
      <c r="D161" s="73" t="s">
        <v>298</v>
      </c>
      <c r="E161" s="74" t="s">
        <v>80</v>
      </c>
      <c r="F161" s="76">
        <v>1</v>
      </c>
      <c r="G161" s="74" t="s">
        <v>107</v>
      </c>
      <c r="H161" s="74"/>
      <c r="I161" s="77">
        <v>3000</v>
      </c>
      <c r="J161" s="74"/>
      <c r="K161" s="12">
        <v>3000</v>
      </c>
      <c r="M161" s="104"/>
      <c r="P161" s="18">
        <f t="shared" ref="P161:P168" si="7">K161</f>
        <v>3000</v>
      </c>
      <c r="R161" s="105">
        <f t="shared" ref="R161:R177" si="8">SUM(M161:P161)</f>
        <v>3000</v>
      </c>
      <c r="T161" s="104"/>
      <c r="X161" s="109">
        <f t="shared" si="5"/>
        <v>3000</v>
      </c>
    </row>
    <row r="162" spans="1:24" ht="60">
      <c r="A162" s="73"/>
      <c r="B162" s="73" t="s">
        <v>299</v>
      </c>
      <c r="C162" s="73" t="s">
        <v>291</v>
      </c>
      <c r="D162" s="73" t="s">
        <v>300</v>
      </c>
      <c r="E162" s="74" t="s">
        <v>80</v>
      </c>
      <c r="F162" s="76">
        <v>1</v>
      </c>
      <c r="G162" s="74" t="s">
        <v>107</v>
      </c>
      <c r="H162" s="74"/>
      <c r="I162" s="77">
        <v>3000</v>
      </c>
      <c r="J162" s="74"/>
      <c r="K162" s="12">
        <v>3000</v>
      </c>
      <c r="M162" s="104"/>
      <c r="P162" s="18">
        <f t="shared" si="7"/>
        <v>3000</v>
      </c>
      <c r="R162" s="105">
        <f t="shared" si="8"/>
        <v>3000</v>
      </c>
      <c r="T162" s="104"/>
      <c r="X162" s="109">
        <f t="shared" si="5"/>
        <v>3000</v>
      </c>
    </row>
    <row r="163" spans="1:24" ht="60">
      <c r="A163" s="73"/>
      <c r="B163" s="73" t="s">
        <v>301</v>
      </c>
      <c r="C163" s="73" t="s">
        <v>291</v>
      </c>
      <c r="D163" s="73" t="s">
        <v>302</v>
      </c>
      <c r="E163" s="74" t="s">
        <v>16</v>
      </c>
      <c r="F163" s="76">
        <v>1</v>
      </c>
      <c r="G163" s="74" t="s">
        <v>17</v>
      </c>
      <c r="H163" s="74"/>
      <c r="I163" s="77">
        <v>5000</v>
      </c>
      <c r="J163" s="74"/>
      <c r="K163" s="12">
        <v>5000</v>
      </c>
      <c r="M163" s="104"/>
      <c r="P163" s="18">
        <f t="shared" si="7"/>
        <v>5000</v>
      </c>
      <c r="R163" s="105">
        <f t="shared" si="8"/>
        <v>5000</v>
      </c>
      <c r="T163" s="104"/>
      <c r="X163" s="109">
        <f t="shared" si="5"/>
        <v>5000</v>
      </c>
    </row>
    <row r="164" spans="1:24" ht="30">
      <c r="A164" s="73"/>
      <c r="B164" s="73" t="s">
        <v>303</v>
      </c>
      <c r="C164" s="73" t="s">
        <v>291</v>
      </c>
      <c r="D164" s="73" t="s">
        <v>304</v>
      </c>
      <c r="E164" s="74" t="s">
        <v>16</v>
      </c>
      <c r="F164" s="76">
        <v>1</v>
      </c>
      <c r="G164" s="74" t="s">
        <v>17</v>
      </c>
      <c r="H164" s="74"/>
      <c r="I164" s="77">
        <v>4000</v>
      </c>
      <c r="J164" s="74"/>
      <c r="K164" s="12">
        <v>4000</v>
      </c>
      <c r="M164" s="104"/>
      <c r="P164" s="18">
        <f t="shared" si="7"/>
        <v>4000</v>
      </c>
      <c r="R164" s="105">
        <f t="shared" si="8"/>
        <v>4000</v>
      </c>
      <c r="T164" s="104"/>
      <c r="X164" s="109">
        <f t="shared" si="5"/>
        <v>4000</v>
      </c>
    </row>
    <row r="165" spans="1:24" ht="45">
      <c r="A165" s="73"/>
      <c r="B165" s="73" t="s">
        <v>305</v>
      </c>
      <c r="C165" s="73" t="s">
        <v>291</v>
      </c>
      <c r="D165" s="73" t="s">
        <v>306</v>
      </c>
      <c r="E165" s="74" t="s">
        <v>80</v>
      </c>
      <c r="F165" s="76">
        <v>5</v>
      </c>
      <c r="G165" s="74" t="s">
        <v>107</v>
      </c>
      <c r="H165" s="74"/>
      <c r="I165" s="77">
        <v>25</v>
      </c>
      <c r="J165" s="74"/>
      <c r="K165" s="12">
        <v>125</v>
      </c>
      <c r="M165" s="104"/>
      <c r="P165" s="18">
        <f t="shared" si="7"/>
        <v>125</v>
      </c>
      <c r="R165" s="105">
        <f t="shared" si="8"/>
        <v>125</v>
      </c>
      <c r="T165" s="104"/>
      <c r="X165" s="109">
        <f t="shared" si="5"/>
        <v>125</v>
      </c>
    </row>
    <row r="166" spans="1:24" ht="45">
      <c r="A166" s="73"/>
      <c r="B166" s="73" t="s">
        <v>307</v>
      </c>
      <c r="C166" s="73" t="s">
        <v>291</v>
      </c>
      <c r="D166" s="73" t="s">
        <v>308</v>
      </c>
      <c r="E166" s="74" t="s">
        <v>80</v>
      </c>
      <c r="F166" s="76">
        <v>20</v>
      </c>
      <c r="G166" s="74" t="s">
        <v>107</v>
      </c>
      <c r="H166" s="74"/>
      <c r="I166" s="77">
        <v>25</v>
      </c>
      <c r="J166" s="74"/>
      <c r="K166" s="12">
        <v>500</v>
      </c>
      <c r="M166" s="104"/>
      <c r="P166" s="18">
        <f t="shared" si="7"/>
        <v>500</v>
      </c>
      <c r="R166" s="105">
        <f t="shared" si="8"/>
        <v>500</v>
      </c>
      <c r="T166" s="104"/>
      <c r="X166" s="109">
        <f t="shared" si="5"/>
        <v>500</v>
      </c>
    </row>
    <row r="167" spans="1:24" ht="30">
      <c r="A167" s="73"/>
      <c r="B167" s="73" t="s">
        <v>310</v>
      </c>
      <c r="C167" s="73" t="s">
        <v>291</v>
      </c>
      <c r="D167" s="73" t="s">
        <v>309</v>
      </c>
      <c r="E167" s="74" t="s">
        <v>80</v>
      </c>
      <c r="F167" s="76">
        <v>1</v>
      </c>
      <c r="G167" s="74" t="s">
        <v>107</v>
      </c>
      <c r="H167" s="74"/>
      <c r="I167" s="77">
        <v>250</v>
      </c>
      <c r="J167" s="74"/>
      <c r="K167" s="12">
        <v>250</v>
      </c>
      <c r="M167" s="104"/>
      <c r="P167" s="18">
        <f t="shared" si="7"/>
        <v>250</v>
      </c>
      <c r="R167" s="105">
        <f t="shared" si="8"/>
        <v>250</v>
      </c>
      <c r="T167" s="104"/>
      <c r="X167" s="109">
        <f t="shared" si="5"/>
        <v>250</v>
      </c>
    </row>
    <row r="168" spans="1:24" ht="30">
      <c r="A168" s="73"/>
      <c r="B168" s="73" t="s">
        <v>312</v>
      </c>
      <c r="C168" s="73" t="s">
        <v>291</v>
      </c>
      <c r="D168" s="73" t="s">
        <v>311</v>
      </c>
      <c r="E168" s="74" t="s">
        <v>80</v>
      </c>
      <c r="F168" s="76">
        <v>1</v>
      </c>
      <c r="G168" s="74" t="s">
        <v>107</v>
      </c>
      <c r="H168" s="74"/>
      <c r="I168" s="77">
        <v>500</v>
      </c>
      <c r="J168" s="74"/>
      <c r="K168" s="12">
        <v>500</v>
      </c>
      <c r="M168" s="104"/>
      <c r="P168" s="18">
        <f t="shared" si="7"/>
        <v>500</v>
      </c>
      <c r="R168" s="105">
        <f t="shared" si="8"/>
        <v>500</v>
      </c>
      <c r="T168" s="104"/>
      <c r="X168" s="109">
        <f t="shared" si="5"/>
        <v>500</v>
      </c>
    </row>
    <row r="169" spans="1:24" ht="45">
      <c r="A169" s="73"/>
      <c r="B169" s="73" t="s">
        <v>313</v>
      </c>
      <c r="C169" s="73" t="s">
        <v>291</v>
      </c>
      <c r="D169" s="73" t="s">
        <v>314</v>
      </c>
      <c r="E169" s="74" t="s">
        <v>16</v>
      </c>
      <c r="F169" s="76">
        <v>1</v>
      </c>
      <c r="G169" s="74" t="s">
        <v>17</v>
      </c>
      <c r="H169" s="74"/>
      <c r="I169" s="77">
        <v>500</v>
      </c>
      <c r="J169" s="74"/>
      <c r="K169" s="12">
        <v>500</v>
      </c>
      <c r="M169" s="104">
        <f>ROUND(K169*0.6,2)</f>
        <v>300</v>
      </c>
      <c r="N169" s="18">
        <f>ROUND(K169*0.15,2)</f>
        <v>75</v>
      </c>
      <c r="O169" s="18">
        <f>ROUND(K169*0.15,2)</f>
        <v>75</v>
      </c>
      <c r="P169" s="18">
        <f>ROUND(K169*0.1,2)</f>
        <v>50</v>
      </c>
      <c r="R169" s="105">
        <f t="shared" si="8"/>
        <v>500</v>
      </c>
      <c r="T169" s="104"/>
      <c r="X169" s="109">
        <f t="shared" si="5"/>
        <v>500</v>
      </c>
    </row>
    <row r="170" spans="1:24" ht="45">
      <c r="A170" s="73"/>
      <c r="B170" s="73" t="s">
        <v>315</v>
      </c>
      <c r="C170" s="73" t="s">
        <v>291</v>
      </c>
      <c r="D170" s="73" t="s">
        <v>316</v>
      </c>
      <c r="E170" s="74" t="s">
        <v>16</v>
      </c>
      <c r="F170" s="76">
        <v>1</v>
      </c>
      <c r="G170" s="74" t="s">
        <v>17</v>
      </c>
      <c r="H170" s="74"/>
      <c r="I170" s="77">
        <v>3500</v>
      </c>
      <c r="J170" s="74"/>
      <c r="K170" s="12">
        <v>3500</v>
      </c>
      <c r="M170" s="104">
        <f>ROUND(K170*0.6,2)</f>
        <v>2100</v>
      </c>
      <c r="N170" s="18">
        <f>ROUND(K170*0.15,2)</f>
        <v>525</v>
      </c>
      <c r="O170" s="18">
        <f>ROUND(K170*0.15,2)</f>
        <v>525</v>
      </c>
      <c r="P170" s="18">
        <f>ROUND(K170*0.1,2)</f>
        <v>350</v>
      </c>
      <c r="R170" s="105">
        <f t="shared" si="8"/>
        <v>3500</v>
      </c>
      <c r="T170" s="104"/>
      <c r="X170" s="109">
        <f t="shared" si="5"/>
        <v>3500</v>
      </c>
    </row>
    <row r="171" spans="1:24">
      <c r="A171" s="69"/>
      <c r="B171" s="69" t="s">
        <v>317</v>
      </c>
      <c r="C171" s="69"/>
      <c r="D171" s="69" t="s">
        <v>318</v>
      </c>
      <c r="E171" s="69"/>
      <c r="F171" s="69"/>
      <c r="G171" s="69"/>
      <c r="H171" s="69"/>
      <c r="I171" s="70"/>
      <c r="J171" s="69"/>
      <c r="K171" s="10"/>
      <c r="M171" s="104"/>
      <c r="R171" s="105"/>
      <c r="T171" s="104"/>
      <c r="X171" s="109"/>
    </row>
    <row r="172" spans="1:24" ht="60">
      <c r="A172" s="73"/>
      <c r="B172" s="73" t="s">
        <v>319</v>
      </c>
      <c r="C172" s="73" t="s">
        <v>291</v>
      </c>
      <c r="D172" s="73" t="s">
        <v>320</v>
      </c>
      <c r="E172" s="74" t="s">
        <v>16</v>
      </c>
      <c r="F172" s="76">
        <v>1</v>
      </c>
      <c r="G172" s="74" t="s">
        <v>17</v>
      </c>
      <c r="H172" s="74"/>
      <c r="I172" s="77">
        <v>40000</v>
      </c>
      <c r="J172" s="74"/>
      <c r="K172" s="12">
        <v>40000</v>
      </c>
      <c r="M172" s="104">
        <f>ROUND(K172*0.6,2)</f>
        <v>24000</v>
      </c>
      <c r="N172" s="18">
        <f>ROUND(K172*0.15,2)</f>
        <v>6000</v>
      </c>
      <c r="O172" s="18">
        <f>ROUND(K172*0.15,2)</f>
        <v>6000</v>
      </c>
      <c r="P172" s="18">
        <f>ROUND(K172*0.1,2)</f>
        <v>4000</v>
      </c>
      <c r="R172" s="105">
        <f t="shared" si="8"/>
        <v>40000</v>
      </c>
      <c r="T172" s="104">
        <f>R172</f>
        <v>40000</v>
      </c>
      <c r="U172" s="146">
        <v>0.4</v>
      </c>
      <c r="V172" s="153">
        <f>ROUND(T172*0.4,2)</f>
        <v>16000</v>
      </c>
      <c r="X172" s="109">
        <f>R172-T172</f>
        <v>0</v>
      </c>
    </row>
    <row r="173" spans="1:24" ht="60">
      <c r="A173" s="73"/>
      <c r="B173" s="73" t="s">
        <v>321</v>
      </c>
      <c r="C173" s="73" t="s">
        <v>291</v>
      </c>
      <c r="D173" s="73" t="s">
        <v>322</v>
      </c>
      <c r="E173" s="74" t="s">
        <v>16</v>
      </c>
      <c r="F173" s="76">
        <v>1</v>
      </c>
      <c r="G173" s="74" t="s">
        <v>17</v>
      </c>
      <c r="H173" s="74"/>
      <c r="I173" s="77">
        <v>7500</v>
      </c>
      <c r="J173" s="74"/>
      <c r="K173" s="12">
        <v>7500</v>
      </c>
      <c r="M173" s="104"/>
      <c r="N173" s="18">
        <f>ROUND(K173*0.2,2)</f>
        <v>1500</v>
      </c>
      <c r="O173" s="18">
        <f>ROUND(K173*0.2,2)</f>
        <v>1500</v>
      </c>
      <c r="P173" s="18">
        <f>ROUND(K173*0.6,2)</f>
        <v>4500</v>
      </c>
      <c r="R173" s="105">
        <f t="shared" si="8"/>
        <v>7500</v>
      </c>
      <c r="T173" s="104"/>
      <c r="U173" s="30"/>
      <c r="V173" s="18"/>
      <c r="W173" s="18"/>
      <c r="X173" s="109">
        <f t="shared" si="5"/>
        <v>7500</v>
      </c>
    </row>
    <row r="174" spans="1:24" ht="60">
      <c r="A174" s="73"/>
      <c r="B174" s="73" t="s">
        <v>323</v>
      </c>
      <c r="C174" s="73" t="s">
        <v>291</v>
      </c>
      <c r="D174" s="73" t="s">
        <v>324</v>
      </c>
      <c r="E174" s="74" t="s">
        <v>88</v>
      </c>
      <c r="F174" s="76">
        <v>3</v>
      </c>
      <c r="G174" s="74" t="s">
        <v>107</v>
      </c>
      <c r="H174" s="74"/>
      <c r="I174" s="77">
        <v>3000</v>
      </c>
      <c r="J174" s="74"/>
      <c r="K174" s="12">
        <v>9000</v>
      </c>
      <c r="M174" s="104"/>
      <c r="N174" s="18">
        <f>ROUND(K174*0.2,2)</f>
        <v>1800</v>
      </c>
      <c r="O174" s="18">
        <f>ROUND(K174*0.2,2)</f>
        <v>1800</v>
      </c>
      <c r="P174" s="18">
        <f>ROUND(K174*0.6,2)</f>
        <v>5400</v>
      </c>
      <c r="R174" s="105">
        <f t="shared" si="8"/>
        <v>9000</v>
      </c>
      <c r="T174" s="104"/>
      <c r="U174" s="30"/>
      <c r="V174" s="18"/>
      <c r="W174" s="18"/>
      <c r="X174" s="109">
        <f t="shared" si="5"/>
        <v>9000</v>
      </c>
    </row>
    <row r="175" spans="1:24" ht="45">
      <c r="A175" s="73"/>
      <c r="B175" s="73" t="s">
        <v>325</v>
      </c>
      <c r="C175" s="73" t="s">
        <v>291</v>
      </c>
      <c r="D175" s="73" t="s">
        <v>326</v>
      </c>
      <c r="E175" s="74" t="s">
        <v>16</v>
      </c>
      <c r="F175" s="76">
        <v>1</v>
      </c>
      <c r="G175" s="74" t="s">
        <v>17</v>
      </c>
      <c r="H175" s="74"/>
      <c r="I175" s="77">
        <v>3500</v>
      </c>
      <c r="J175" s="74"/>
      <c r="K175" s="12">
        <v>3500</v>
      </c>
      <c r="M175" s="104">
        <f>ROUND(I175*0.45,2)</f>
        <v>1575</v>
      </c>
      <c r="N175" s="18">
        <f>ROUND(K175*0.15,2)</f>
        <v>525</v>
      </c>
      <c r="O175" s="18">
        <f>ROUND(K175*0.15,2)</f>
        <v>525</v>
      </c>
      <c r="P175" s="18">
        <f>ROUND(K175*0.25,2)</f>
        <v>875</v>
      </c>
      <c r="R175" s="105">
        <f t="shared" si="8"/>
        <v>3500</v>
      </c>
      <c r="T175" s="104"/>
      <c r="U175" s="30"/>
      <c r="V175" s="18"/>
      <c r="W175" s="18"/>
      <c r="X175" s="109">
        <f t="shared" si="5"/>
        <v>3500</v>
      </c>
    </row>
    <row r="176" spans="1:24" ht="45">
      <c r="A176" s="73"/>
      <c r="B176" s="73" t="s">
        <v>327</v>
      </c>
      <c r="C176" s="73" t="s">
        <v>291</v>
      </c>
      <c r="D176" s="73" t="s">
        <v>328</v>
      </c>
      <c r="E176" s="74" t="s">
        <v>16</v>
      </c>
      <c r="F176" s="76">
        <v>1</v>
      </c>
      <c r="G176" s="74" t="s">
        <v>17</v>
      </c>
      <c r="H176" s="74"/>
      <c r="I176" s="77">
        <v>1000</v>
      </c>
      <c r="J176" s="74"/>
      <c r="K176" s="12">
        <v>1000</v>
      </c>
      <c r="M176" s="104"/>
      <c r="N176" s="18">
        <f>ROUND(K176*0.2,2)</f>
        <v>200</v>
      </c>
      <c r="O176" s="18">
        <f>ROUND(K176*0.2,2)</f>
        <v>200</v>
      </c>
      <c r="P176" s="18">
        <f>ROUND(K176*0.6,2)</f>
        <v>600</v>
      </c>
      <c r="R176" s="105">
        <f t="shared" si="8"/>
        <v>1000</v>
      </c>
      <c r="T176" s="104"/>
      <c r="U176" s="30"/>
      <c r="V176" s="18"/>
      <c r="W176" s="18"/>
      <c r="X176" s="109">
        <f t="shared" si="5"/>
        <v>1000</v>
      </c>
    </row>
    <row r="177" spans="1:24" ht="45">
      <c r="A177" s="73"/>
      <c r="B177" s="73" t="s">
        <v>329</v>
      </c>
      <c r="C177" s="73" t="s">
        <v>291</v>
      </c>
      <c r="D177" s="73" t="s">
        <v>330</v>
      </c>
      <c r="E177" s="74" t="s">
        <v>16</v>
      </c>
      <c r="F177" s="76">
        <v>1</v>
      </c>
      <c r="G177" s="74" t="s">
        <v>17</v>
      </c>
      <c r="H177" s="74"/>
      <c r="I177" s="77">
        <v>5000</v>
      </c>
      <c r="J177" s="74"/>
      <c r="K177" s="12">
        <v>5000</v>
      </c>
      <c r="M177" s="104"/>
      <c r="N177" s="18">
        <f>ROUND(K177*0.2,2)</f>
        <v>1000</v>
      </c>
      <c r="O177" s="18">
        <f>ROUND(K177*0.2,2)</f>
        <v>1000</v>
      </c>
      <c r="P177" s="18">
        <f>ROUND(K177*0.6,2)</f>
        <v>3000</v>
      </c>
      <c r="R177" s="105">
        <f t="shared" si="8"/>
        <v>5000</v>
      </c>
      <c r="T177" s="104"/>
      <c r="U177" s="30"/>
      <c r="V177" s="18"/>
      <c r="W177" s="18"/>
      <c r="X177" s="109">
        <f t="shared" si="5"/>
        <v>5000</v>
      </c>
    </row>
    <row r="178" spans="1:24" ht="45">
      <c r="A178" s="73"/>
      <c r="B178" s="73" t="s">
        <v>331</v>
      </c>
      <c r="C178" s="73" t="s">
        <v>291</v>
      </c>
      <c r="D178" s="73" t="s">
        <v>332</v>
      </c>
      <c r="E178" s="74" t="s">
        <v>80</v>
      </c>
      <c r="F178" s="76">
        <v>1</v>
      </c>
      <c r="G178" s="74" t="s">
        <v>107</v>
      </c>
      <c r="H178" s="74"/>
      <c r="I178" s="77">
        <v>750</v>
      </c>
      <c r="J178" s="74"/>
      <c r="K178" s="12">
        <v>750</v>
      </c>
      <c r="M178" s="104">
        <f>K178</f>
        <v>750</v>
      </c>
      <c r="R178" s="105">
        <f t="shared" ref="R178:R192" si="9">SUM(M178:P178)</f>
        <v>750</v>
      </c>
      <c r="T178" s="104"/>
      <c r="U178" s="30"/>
      <c r="V178" s="18"/>
      <c r="W178" s="18"/>
      <c r="X178" s="109">
        <f t="shared" si="5"/>
        <v>750</v>
      </c>
    </row>
    <row r="179" spans="1:24" ht="45">
      <c r="A179" s="73"/>
      <c r="B179" s="73" t="s">
        <v>333</v>
      </c>
      <c r="C179" s="73" t="s">
        <v>291</v>
      </c>
      <c r="D179" s="73" t="s">
        <v>334</v>
      </c>
      <c r="E179" s="74" t="s">
        <v>80</v>
      </c>
      <c r="F179" s="76">
        <v>3</v>
      </c>
      <c r="G179" s="74" t="s">
        <v>107</v>
      </c>
      <c r="H179" s="74"/>
      <c r="I179" s="77">
        <v>750</v>
      </c>
      <c r="J179" s="74"/>
      <c r="K179" s="12">
        <v>2250</v>
      </c>
      <c r="M179" s="104"/>
      <c r="N179" s="18">
        <f>ROUND(K179*0.2,2)</f>
        <v>450</v>
      </c>
      <c r="O179" s="18">
        <f>ROUND(K179*0.2,2)</f>
        <v>450</v>
      </c>
      <c r="P179" s="18">
        <f>ROUND(K179*0.6,2)</f>
        <v>1350</v>
      </c>
      <c r="R179" s="105">
        <f t="shared" si="9"/>
        <v>2250</v>
      </c>
      <c r="T179" s="104"/>
      <c r="U179" s="30"/>
      <c r="V179" s="18"/>
      <c r="W179" s="18"/>
      <c r="X179" s="109">
        <f t="shared" si="5"/>
        <v>2250</v>
      </c>
    </row>
    <row r="180" spans="1:24" ht="75">
      <c r="A180" s="73"/>
      <c r="B180" s="73" t="s">
        <v>335</v>
      </c>
      <c r="C180" s="73" t="s">
        <v>291</v>
      </c>
      <c r="D180" s="73" t="s">
        <v>336</v>
      </c>
      <c r="E180" s="74" t="s">
        <v>16</v>
      </c>
      <c r="F180" s="76">
        <v>1</v>
      </c>
      <c r="G180" s="74" t="s">
        <v>17</v>
      </c>
      <c r="H180" s="74"/>
      <c r="I180" s="77">
        <v>4000</v>
      </c>
      <c r="J180" s="74"/>
      <c r="K180" s="12">
        <v>4000</v>
      </c>
      <c r="M180" s="104">
        <f>ROUND(I180*0.45,2)</f>
        <v>1800</v>
      </c>
      <c r="N180" s="18">
        <f>ROUND(K180*0.15,2)</f>
        <v>600</v>
      </c>
      <c r="O180" s="18">
        <f>ROUND(K180*0.15,2)</f>
        <v>600</v>
      </c>
      <c r="P180" s="18">
        <f>ROUND(K180*0.25,2)</f>
        <v>1000</v>
      </c>
      <c r="R180" s="105">
        <f t="shared" si="9"/>
        <v>4000</v>
      </c>
      <c r="T180" s="104">
        <f>R180</f>
        <v>4000</v>
      </c>
      <c r="U180" s="146">
        <v>0.4</v>
      </c>
      <c r="V180" s="153">
        <f>ROUND(T180*0.4,2)</f>
        <v>1600</v>
      </c>
      <c r="X180" s="109">
        <f>R180-T180</f>
        <v>0</v>
      </c>
    </row>
    <row r="181" spans="1:24" ht="60">
      <c r="A181" s="73"/>
      <c r="B181" s="73" t="s">
        <v>337</v>
      </c>
      <c r="C181" s="73" t="s">
        <v>291</v>
      </c>
      <c r="D181" s="73" t="s">
        <v>338</v>
      </c>
      <c r="E181" s="74" t="s">
        <v>16</v>
      </c>
      <c r="F181" s="76">
        <v>1</v>
      </c>
      <c r="G181" s="74" t="s">
        <v>17</v>
      </c>
      <c r="H181" s="74"/>
      <c r="I181" s="77">
        <v>8000</v>
      </c>
      <c r="J181" s="74"/>
      <c r="K181" s="12">
        <v>8000</v>
      </c>
      <c r="M181" s="104"/>
      <c r="N181" s="18">
        <f>ROUND(K181*0.2,2)</f>
        <v>1600</v>
      </c>
      <c r="O181" s="18">
        <f>ROUND(K181*0.2,2)</f>
        <v>1600</v>
      </c>
      <c r="P181" s="18">
        <f>ROUND(K181*0.6,2)</f>
        <v>4800</v>
      </c>
      <c r="R181" s="105">
        <f t="shared" si="9"/>
        <v>8000</v>
      </c>
      <c r="T181" s="104"/>
      <c r="W181" s="18"/>
      <c r="X181" s="109">
        <f t="shared" si="5"/>
        <v>8000</v>
      </c>
    </row>
    <row r="182" spans="1:24" ht="60">
      <c r="A182" s="73"/>
      <c r="B182" s="73" t="s">
        <v>339</v>
      </c>
      <c r="C182" s="73" t="s">
        <v>291</v>
      </c>
      <c r="D182" s="73" t="s">
        <v>340</v>
      </c>
      <c r="E182" s="74" t="s">
        <v>80</v>
      </c>
      <c r="F182" s="76">
        <v>30</v>
      </c>
      <c r="G182" s="74" t="s">
        <v>107</v>
      </c>
      <c r="H182" s="74"/>
      <c r="I182" s="77">
        <v>45</v>
      </c>
      <c r="J182" s="74"/>
      <c r="K182" s="12">
        <v>1350</v>
      </c>
      <c r="M182" s="104"/>
      <c r="N182" s="18">
        <f>ROUND(K182*0.2,2)</f>
        <v>270</v>
      </c>
      <c r="O182" s="18">
        <f>ROUND(K182*0.2,2)</f>
        <v>270</v>
      </c>
      <c r="P182" s="18">
        <f>ROUND(K182*0.6,2)</f>
        <v>810</v>
      </c>
      <c r="R182" s="105">
        <f t="shared" si="9"/>
        <v>1350</v>
      </c>
      <c r="T182" s="104"/>
      <c r="W182" s="18"/>
      <c r="X182" s="109">
        <f t="shared" si="5"/>
        <v>1350</v>
      </c>
    </row>
    <row r="183" spans="1:24" ht="60">
      <c r="A183" s="73"/>
      <c r="B183" s="73" t="s">
        <v>341</v>
      </c>
      <c r="C183" s="73" t="s">
        <v>291</v>
      </c>
      <c r="D183" s="73" t="s">
        <v>342</v>
      </c>
      <c r="E183" s="74" t="s">
        <v>80</v>
      </c>
      <c r="F183" s="76">
        <v>30</v>
      </c>
      <c r="G183" s="74" t="s">
        <v>107</v>
      </c>
      <c r="H183" s="74"/>
      <c r="I183" s="77">
        <v>55</v>
      </c>
      <c r="J183" s="74"/>
      <c r="K183" s="12">
        <v>1650</v>
      </c>
      <c r="M183" s="104"/>
      <c r="N183" s="18">
        <f>ROUND(K183*0.2,2)</f>
        <v>330</v>
      </c>
      <c r="O183" s="18">
        <f>ROUND(K183*0.2,2)</f>
        <v>330</v>
      </c>
      <c r="P183" s="18">
        <f>ROUND(K183*0.6,2)</f>
        <v>990</v>
      </c>
      <c r="R183" s="105">
        <f t="shared" si="9"/>
        <v>1650</v>
      </c>
      <c r="T183" s="104"/>
      <c r="U183" s="30"/>
      <c r="V183" s="18"/>
      <c r="W183" s="18"/>
      <c r="X183" s="109">
        <f t="shared" si="5"/>
        <v>1650</v>
      </c>
    </row>
    <row r="184" spans="1:24" ht="60">
      <c r="A184" s="73"/>
      <c r="B184" s="73" t="s">
        <v>343</v>
      </c>
      <c r="C184" s="73" t="s">
        <v>291</v>
      </c>
      <c r="D184" s="73" t="s">
        <v>344</v>
      </c>
      <c r="E184" s="74" t="s">
        <v>80</v>
      </c>
      <c r="F184" s="76">
        <v>6</v>
      </c>
      <c r="G184" s="74" t="s">
        <v>107</v>
      </c>
      <c r="H184" s="74"/>
      <c r="I184" s="77">
        <v>150</v>
      </c>
      <c r="J184" s="74"/>
      <c r="K184" s="12">
        <v>900</v>
      </c>
      <c r="M184" s="104"/>
      <c r="N184" s="18">
        <f>ROUND(K184*0.2,2)</f>
        <v>180</v>
      </c>
      <c r="O184" s="18">
        <f>ROUND(K184*0.2,2)</f>
        <v>180</v>
      </c>
      <c r="P184" s="18">
        <f>ROUND(K184*0.6,2)</f>
        <v>540</v>
      </c>
      <c r="R184" s="105">
        <f t="shared" si="9"/>
        <v>900</v>
      </c>
      <c r="T184" s="104"/>
      <c r="U184" s="30"/>
      <c r="V184" s="18"/>
      <c r="W184" s="18"/>
      <c r="X184" s="109">
        <f t="shared" si="5"/>
        <v>900</v>
      </c>
    </row>
    <row r="185" spans="1:24" ht="60">
      <c r="A185" s="73"/>
      <c r="B185" s="73" t="s">
        <v>346</v>
      </c>
      <c r="C185" s="73" t="s">
        <v>291</v>
      </c>
      <c r="D185" s="73" t="s">
        <v>345</v>
      </c>
      <c r="E185" s="74" t="s">
        <v>16</v>
      </c>
      <c r="F185" s="76">
        <v>1</v>
      </c>
      <c r="G185" s="74" t="s">
        <v>17</v>
      </c>
      <c r="H185" s="74"/>
      <c r="I185" s="77">
        <v>500</v>
      </c>
      <c r="J185" s="74"/>
      <c r="K185" s="12">
        <v>500</v>
      </c>
      <c r="M185" s="104">
        <f>ROUND(I185*0.45,2)</f>
        <v>225</v>
      </c>
      <c r="N185" s="18">
        <f>ROUND(K185*0.15,2)</f>
        <v>75</v>
      </c>
      <c r="O185" s="18">
        <f>ROUND(K185*0.15,2)</f>
        <v>75</v>
      </c>
      <c r="P185" s="18">
        <f>ROUND(K185*0.25,2)</f>
        <v>125</v>
      </c>
      <c r="R185" s="105">
        <f t="shared" si="9"/>
        <v>500</v>
      </c>
      <c r="T185" s="104"/>
      <c r="W185" s="18"/>
      <c r="X185" s="109">
        <f t="shared" si="5"/>
        <v>500</v>
      </c>
    </row>
    <row r="186" spans="1:24" ht="60">
      <c r="A186" s="73"/>
      <c r="B186" s="73" t="s">
        <v>347</v>
      </c>
      <c r="C186" s="73" t="s">
        <v>291</v>
      </c>
      <c r="D186" s="73" t="s">
        <v>348</v>
      </c>
      <c r="E186" s="74" t="s">
        <v>16</v>
      </c>
      <c r="F186" s="76">
        <v>1</v>
      </c>
      <c r="G186" s="74" t="s">
        <v>17</v>
      </c>
      <c r="H186" s="74"/>
      <c r="I186" s="77">
        <v>1500</v>
      </c>
      <c r="J186" s="74"/>
      <c r="K186" s="12">
        <v>1500</v>
      </c>
      <c r="M186" s="104">
        <f>ROUND(I186*0.45,2)</f>
        <v>675</v>
      </c>
      <c r="N186" s="18">
        <f>ROUND(K186*0.15,2)</f>
        <v>225</v>
      </c>
      <c r="O186" s="18">
        <f>ROUND(K186*0.15,2)</f>
        <v>225</v>
      </c>
      <c r="P186" s="18">
        <f>ROUND(K186*0.25,2)</f>
        <v>375</v>
      </c>
      <c r="R186" s="105">
        <f t="shared" si="9"/>
        <v>1500</v>
      </c>
      <c r="T186" s="104">
        <f>R186</f>
        <v>1500</v>
      </c>
      <c r="U186" s="146">
        <v>0.4</v>
      </c>
      <c r="V186" s="153">
        <f>ROUND(T186*0.4,2)</f>
        <v>600</v>
      </c>
      <c r="X186" s="109">
        <f>R186-T186</f>
        <v>0</v>
      </c>
    </row>
    <row r="187" spans="1:24" ht="45">
      <c r="A187" s="73"/>
      <c r="B187" s="73" t="s">
        <v>349</v>
      </c>
      <c r="C187" s="73" t="s">
        <v>291</v>
      </c>
      <c r="D187" s="73" t="s">
        <v>350</v>
      </c>
      <c r="E187" s="74" t="s">
        <v>16</v>
      </c>
      <c r="F187" s="76">
        <v>1</v>
      </c>
      <c r="G187" s="74" t="s">
        <v>17</v>
      </c>
      <c r="H187" s="74"/>
      <c r="I187" s="77">
        <v>5000</v>
      </c>
      <c r="J187" s="74"/>
      <c r="K187" s="12">
        <v>5000</v>
      </c>
      <c r="M187" s="104">
        <f>ROUND(I187*0.5,2)</f>
        <v>2500</v>
      </c>
      <c r="N187" s="18">
        <f>ROUND(K187*0.1,2)</f>
        <v>500</v>
      </c>
      <c r="O187" s="18">
        <f>ROUND(K187*0.1,2)</f>
        <v>500</v>
      </c>
      <c r="P187" s="18">
        <f>ROUND(K187*0.3,2)</f>
        <v>1500</v>
      </c>
      <c r="R187" s="105">
        <f t="shared" si="9"/>
        <v>5000</v>
      </c>
      <c r="T187" s="104"/>
      <c r="W187" s="18"/>
      <c r="X187" s="109">
        <f t="shared" si="5"/>
        <v>5000</v>
      </c>
    </row>
    <row r="188" spans="1:24" ht="60">
      <c r="A188" s="73"/>
      <c r="B188" s="73" t="s">
        <v>351</v>
      </c>
      <c r="C188" s="73" t="s">
        <v>291</v>
      </c>
      <c r="D188" s="73" t="s">
        <v>352</v>
      </c>
      <c r="E188" s="74" t="s">
        <v>16</v>
      </c>
      <c r="F188" s="76">
        <v>1</v>
      </c>
      <c r="G188" s="74" t="s">
        <v>17</v>
      </c>
      <c r="H188" s="74"/>
      <c r="I188" s="77">
        <v>2500</v>
      </c>
      <c r="J188" s="74"/>
      <c r="K188" s="12">
        <v>2500</v>
      </c>
      <c r="M188" s="104">
        <f>ROUND(I188*0.5,2)</f>
        <v>1250</v>
      </c>
      <c r="N188" s="18">
        <f>ROUND(K188*0.1,2)</f>
        <v>250</v>
      </c>
      <c r="O188" s="18">
        <f>ROUND(K188*0.1,2)</f>
        <v>250</v>
      </c>
      <c r="P188" s="18">
        <f>ROUND(K188*0.3,2)</f>
        <v>750</v>
      </c>
      <c r="R188" s="105">
        <f t="shared" si="9"/>
        <v>2500</v>
      </c>
      <c r="T188" s="104">
        <f>R188</f>
        <v>2500</v>
      </c>
      <c r="U188" s="146">
        <v>0.4</v>
      </c>
      <c r="V188" s="153">
        <f>ROUND(T188*0.4,2)</f>
        <v>1000</v>
      </c>
      <c r="X188" s="109">
        <f>R188-T188</f>
        <v>0</v>
      </c>
    </row>
    <row r="189" spans="1:24" ht="75">
      <c r="A189" s="73"/>
      <c r="B189" s="73" t="s">
        <v>353</v>
      </c>
      <c r="C189" s="73" t="s">
        <v>291</v>
      </c>
      <c r="D189" s="73" t="s">
        <v>354</v>
      </c>
      <c r="E189" s="74" t="s">
        <v>16</v>
      </c>
      <c r="F189" s="76">
        <v>1</v>
      </c>
      <c r="G189" s="74" t="s">
        <v>17</v>
      </c>
      <c r="H189" s="74"/>
      <c r="I189" s="77">
        <v>8000</v>
      </c>
      <c r="J189" s="74"/>
      <c r="K189" s="12">
        <v>8000</v>
      </c>
      <c r="M189" s="104">
        <f>ROUND(I189*0.5,2)</f>
        <v>4000</v>
      </c>
      <c r="N189" s="18">
        <f>ROUND(K189*0.1,2)</f>
        <v>800</v>
      </c>
      <c r="O189" s="18">
        <f>ROUND(K189*0.1,2)</f>
        <v>800</v>
      </c>
      <c r="P189" s="18">
        <f>ROUND(K189*0.3,2)</f>
        <v>2400</v>
      </c>
      <c r="R189" s="105">
        <f t="shared" si="9"/>
        <v>8000</v>
      </c>
      <c r="T189" s="104">
        <f>R189</f>
        <v>8000</v>
      </c>
      <c r="U189" s="146">
        <v>0.4</v>
      </c>
      <c r="V189" s="153">
        <f>ROUND(T189*0.4,2)</f>
        <v>3200</v>
      </c>
      <c r="X189" s="109">
        <f>R189-T189</f>
        <v>0</v>
      </c>
    </row>
    <row r="190" spans="1:24" ht="60">
      <c r="A190" s="73"/>
      <c r="B190" s="73" t="s">
        <v>355</v>
      </c>
      <c r="C190" s="73" t="s">
        <v>291</v>
      </c>
      <c r="D190" s="73" t="s">
        <v>356</v>
      </c>
      <c r="E190" s="74" t="s">
        <v>16</v>
      </c>
      <c r="F190" s="76">
        <v>1</v>
      </c>
      <c r="G190" s="74" t="s">
        <v>17</v>
      </c>
      <c r="H190" s="74"/>
      <c r="I190" s="77">
        <v>3500</v>
      </c>
      <c r="J190" s="74"/>
      <c r="K190" s="12">
        <v>3500</v>
      </c>
      <c r="M190" s="104"/>
      <c r="N190" s="18">
        <f>ROUND(K190*0.5,2)</f>
        <v>1750</v>
      </c>
      <c r="O190" s="18">
        <f>ROUND(K190*0.5,2)</f>
        <v>1750</v>
      </c>
      <c r="R190" s="105">
        <f t="shared" si="9"/>
        <v>3500</v>
      </c>
      <c r="T190" s="104"/>
      <c r="W190" s="18"/>
      <c r="X190" s="109">
        <f t="shared" si="5"/>
        <v>3500</v>
      </c>
    </row>
    <row r="191" spans="1:24">
      <c r="A191" s="69"/>
      <c r="B191" s="69" t="s">
        <v>357</v>
      </c>
      <c r="C191" s="69"/>
      <c r="D191" s="69" t="s">
        <v>358</v>
      </c>
      <c r="E191" s="69"/>
      <c r="F191" s="69"/>
      <c r="G191" s="69"/>
      <c r="H191" s="69"/>
      <c r="I191" s="70"/>
      <c r="J191" s="69"/>
      <c r="K191" s="10"/>
      <c r="M191" s="104"/>
      <c r="R191" s="105"/>
      <c r="T191" s="104"/>
      <c r="W191" s="18"/>
      <c r="X191" s="109"/>
    </row>
    <row r="192" spans="1:24" ht="30">
      <c r="A192" s="73"/>
      <c r="B192" s="73" t="s">
        <v>359</v>
      </c>
      <c r="C192" s="73" t="s">
        <v>291</v>
      </c>
      <c r="D192" s="73" t="s">
        <v>360</v>
      </c>
      <c r="E192" s="74" t="s">
        <v>88</v>
      </c>
      <c r="F192" s="76">
        <v>1</v>
      </c>
      <c r="G192" s="74" t="s">
        <v>107</v>
      </c>
      <c r="H192" s="74"/>
      <c r="I192" s="77">
        <v>6500</v>
      </c>
      <c r="J192" s="74"/>
      <c r="K192" s="12">
        <v>6500</v>
      </c>
      <c r="M192" s="104">
        <f>ROUND(I192*0.5,2)</f>
        <v>3250</v>
      </c>
      <c r="N192" s="18">
        <f>ROUND(K192*0.1,2)</f>
        <v>650</v>
      </c>
      <c r="O192" s="18">
        <f>ROUND(K192*0.1,2)</f>
        <v>650</v>
      </c>
      <c r="P192" s="18">
        <f>ROUND(K192*0.3,2)</f>
        <v>1950</v>
      </c>
      <c r="R192" s="105">
        <f t="shared" si="9"/>
        <v>6500</v>
      </c>
      <c r="T192" s="104"/>
      <c r="X192" s="109">
        <f t="shared" si="5"/>
        <v>6500</v>
      </c>
    </row>
    <row r="193" spans="1:24" ht="45">
      <c r="A193" s="73"/>
      <c r="B193" s="73" t="s">
        <v>361</v>
      </c>
      <c r="C193" s="73" t="s">
        <v>291</v>
      </c>
      <c r="D193" s="73" t="s">
        <v>362</v>
      </c>
      <c r="E193" s="74" t="s">
        <v>16</v>
      </c>
      <c r="F193" s="76">
        <v>1</v>
      </c>
      <c r="G193" s="74" t="s">
        <v>17</v>
      </c>
      <c r="H193" s="74"/>
      <c r="I193" s="77">
        <v>3500</v>
      </c>
      <c r="J193" s="74"/>
      <c r="K193" s="12">
        <v>3500</v>
      </c>
      <c r="M193" s="104"/>
      <c r="N193" s="18">
        <f>ROUND(K193*0.25,2)</f>
        <v>875</v>
      </c>
      <c r="O193" s="18">
        <f>ROUND(K193*0.25,2)</f>
        <v>875</v>
      </c>
      <c r="P193" s="18">
        <f>ROUND(K193*0.5,2)</f>
        <v>1750</v>
      </c>
      <c r="R193" s="105">
        <f t="shared" ref="R193:R210" si="10">SUM(M193:P193)</f>
        <v>3500</v>
      </c>
      <c r="T193" s="104"/>
      <c r="X193" s="109">
        <f t="shared" si="5"/>
        <v>3500</v>
      </c>
    </row>
    <row r="194" spans="1:24" ht="45">
      <c r="A194" s="73"/>
      <c r="B194" s="73" t="s">
        <v>363</v>
      </c>
      <c r="C194" s="73" t="s">
        <v>291</v>
      </c>
      <c r="D194" s="73" t="s">
        <v>364</v>
      </c>
      <c r="E194" s="74" t="s">
        <v>16</v>
      </c>
      <c r="F194" s="76">
        <v>1</v>
      </c>
      <c r="G194" s="74" t="s">
        <v>17</v>
      </c>
      <c r="H194" s="74"/>
      <c r="I194" s="77">
        <v>2500</v>
      </c>
      <c r="J194" s="74"/>
      <c r="K194" s="12">
        <v>2500</v>
      </c>
      <c r="M194" s="104"/>
      <c r="N194" s="18">
        <f>ROUND(K194*0.25,2)</f>
        <v>625</v>
      </c>
      <c r="O194" s="18">
        <f>ROUND(K194*0.25,2)</f>
        <v>625</v>
      </c>
      <c r="P194" s="18">
        <f>ROUND(K194*0.5,2)</f>
        <v>1250</v>
      </c>
      <c r="R194" s="105">
        <f t="shared" si="10"/>
        <v>2500</v>
      </c>
      <c r="T194" s="104"/>
      <c r="X194" s="109">
        <f t="shared" si="5"/>
        <v>2500</v>
      </c>
    </row>
    <row r="195" spans="1:24" ht="60">
      <c r="A195" s="73"/>
      <c r="B195" s="73" t="s">
        <v>367</v>
      </c>
      <c r="C195" s="73" t="s">
        <v>291</v>
      </c>
      <c r="D195" s="73" t="s">
        <v>368</v>
      </c>
      <c r="E195" s="74" t="s">
        <v>16</v>
      </c>
      <c r="F195" s="76">
        <v>1</v>
      </c>
      <c r="G195" s="74" t="s">
        <v>17</v>
      </c>
      <c r="H195" s="74"/>
      <c r="I195" s="77">
        <v>5000</v>
      </c>
      <c r="J195" s="74"/>
      <c r="K195" s="12">
        <v>5000</v>
      </c>
      <c r="M195" s="104"/>
      <c r="N195" s="18">
        <f>ROUND(K195*0.25,2)</f>
        <v>1250</v>
      </c>
      <c r="O195" s="18">
        <f>ROUND(K195*0.25,2)</f>
        <v>1250</v>
      </c>
      <c r="P195" s="18">
        <f>ROUND(K195*0.5,2)</f>
        <v>2500</v>
      </c>
      <c r="R195" s="105">
        <f t="shared" si="10"/>
        <v>5000</v>
      </c>
      <c r="T195" s="104"/>
      <c r="X195" s="109">
        <f t="shared" si="5"/>
        <v>5000</v>
      </c>
    </row>
    <row r="196" spans="1:24" ht="45">
      <c r="A196" s="73"/>
      <c r="B196" s="73" t="s">
        <v>369</v>
      </c>
      <c r="C196" s="73" t="s">
        <v>291</v>
      </c>
      <c r="D196" s="73" t="s">
        <v>370</v>
      </c>
      <c r="E196" s="74" t="s">
        <v>16</v>
      </c>
      <c r="F196" s="76">
        <v>1</v>
      </c>
      <c r="G196" s="74" t="s">
        <v>17</v>
      </c>
      <c r="H196" s="74"/>
      <c r="I196" s="77">
        <v>5000</v>
      </c>
      <c r="J196" s="74"/>
      <c r="K196" s="12">
        <v>5000</v>
      </c>
      <c r="M196" s="104"/>
      <c r="P196" s="18">
        <f>K196</f>
        <v>5000</v>
      </c>
      <c r="R196" s="105">
        <f t="shared" si="10"/>
        <v>5000</v>
      </c>
      <c r="T196" s="104"/>
      <c r="X196" s="109">
        <f t="shared" si="5"/>
        <v>5000</v>
      </c>
    </row>
    <row r="197" spans="1:24" ht="45">
      <c r="A197" s="73"/>
      <c r="B197" s="73" t="s">
        <v>371</v>
      </c>
      <c r="C197" s="73" t="s">
        <v>291</v>
      </c>
      <c r="D197" s="73" t="s">
        <v>372</v>
      </c>
      <c r="E197" s="74" t="s">
        <v>16</v>
      </c>
      <c r="F197" s="76">
        <v>1</v>
      </c>
      <c r="G197" s="74" t="s">
        <v>17</v>
      </c>
      <c r="H197" s="74"/>
      <c r="I197" s="77">
        <v>1000</v>
      </c>
      <c r="J197" s="74"/>
      <c r="K197" s="12">
        <v>1000</v>
      </c>
      <c r="M197" s="104"/>
      <c r="O197" s="18">
        <f>K197</f>
        <v>1000</v>
      </c>
      <c r="R197" s="105">
        <f t="shared" si="10"/>
        <v>1000</v>
      </c>
      <c r="T197" s="104"/>
      <c r="X197" s="109">
        <f t="shared" si="5"/>
        <v>1000</v>
      </c>
    </row>
    <row r="198" spans="1:24" ht="45">
      <c r="A198" s="73"/>
      <c r="B198" s="73" t="s">
        <v>373</v>
      </c>
      <c r="C198" s="73" t="s">
        <v>291</v>
      </c>
      <c r="D198" s="73" t="s">
        <v>374</v>
      </c>
      <c r="E198" s="74" t="s">
        <v>16</v>
      </c>
      <c r="F198" s="76">
        <v>1</v>
      </c>
      <c r="G198" s="74" t="s">
        <v>17</v>
      </c>
      <c r="H198" s="74"/>
      <c r="I198" s="77">
        <v>1000</v>
      </c>
      <c r="J198" s="74"/>
      <c r="K198" s="12">
        <v>1000</v>
      </c>
      <c r="M198" s="104"/>
      <c r="N198" s="18">
        <f>K198</f>
        <v>1000</v>
      </c>
      <c r="R198" s="105">
        <f t="shared" si="10"/>
        <v>1000</v>
      </c>
      <c r="T198" s="104"/>
      <c r="X198" s="109">
        <f t="shared" si="5"/>
        <v>1000</v>
      </c>
    </row>
    <row r="199" spans="1:24">
      <c r="A199" s="71"/>
      <c r="B199" s="71" t="s">
        <v>375</v>
      </c>
      <c r="C199" s="71"/>
      <c r="D199" s="71" t="s">
        <v>376</v>
      </c>
      <c r="E199" s="71"/>
      <c r="F199" s="71"/>
      <c r="G199" s="71"/>
      <c r="H199" s="71"/>
      <c r="I199" s="72"/>
      <c r="J199" s="71"/>
      <c r="K199" s="11"/>
      <c r="M199" s="104"/>
      <c r="R199" s="105"/>
      <c r="T199" s="104"/>
      <c r="X199" s="109"/>
    </row>
    <row r="200" spans="1:24" ht="30">
      <c r="A200" s="73"/>
      <c r="B200" s="73" t="s">
        <v>377</v>
      </c>
      <c r="C200" s="73" t="s">
        <v>291</v>
      </c>
      <c r="D200" s="73" t="s">
        <v>378</v>
      </c>
      <c r="E200" s="74" t="s">
        <v>80</v>
      </c>
      <c r="F200" s="76">
        <v>5</v>
      </c>
      <c r="G200" s="74" t="s">
        <v>107</v>
      </c>
      <c r="H200" s="74"/>
      <c r="I200" s="77">
        <v>500</v>
      </c>
      <c r="J200" s="74"/>
      <c r="K200" s="12">
        <v>2500</v>
      </c>
      <c r="M200" s="104"/>
      <c r="P200" s="18">
        <f t="shared" ref="P200:P205" si="11">K200</f>
        <v>2500</v>
      </c>
      <c r="R200" s="105">
        <f t="shared" si="10"/>
        <v>2500</v>
      </c>
      <c r="T200" s="104"/>
      <c r="X200" s="109">
        <f t="shared" si="5"/>
        <v>2500</v>
      </c>
    </row>
    <row r="201" spans="1:24" ht="30">
      <c r="A201" s="73"/>
      <c r="B201" s="73" t="s">
        <v>379</v>
      </c>
      <c r="C201" s="73" t="s">
        <v>291</v>
      </c>
      <c r="D201" s="73" t="s">
        <v>380</v>
      </c>
      <c r="E201" s="74" t="s">
        <v>80</v>
      </c>
      <c r="F201" s="76">
        <v>4</v>
      </c>
      <c r="G201" s="74" t="s">
        <v>107</v>
      </c>
      <c r="H201" s="74"/>
      <c r="I201" s="77">
        <v>200</v>
      </c>
      <c r="J201" s="74"/>
      <c r="K201" s="12">
        <v>800</v>
      </c>
      <c r="M201" s="104"/>
      <c r="P201" s="18">
        <f t="shared" si="11"/>
        <v>800</v>
      </c>
      <c r="R201" s="105">
        <f t="shared" si="10"/>
        <v>800</v>
      </c>
      <c r="T201" s="104"/>
      <c r="X201" s="109">
        <f t="shared" si="5"/>
        <v>800</v>
      </c>
    </row>
    <row r="202" spans="1:24" ht="30">
      <c r="A202" s="73"/>
      <c r="B202" s="73" t="s">
        <v>381</v>
      </c>
      <c r="C202" s="73" t="s">
        <v>291</v>
      </c>
      <c r="D202" s="73" t="s">
        <v>382</v>
      </c>
      <c r="E202" s="74" t="s">
        <v>80</v>
      </c>
      <c r="F202" s="76">
        <v>2</v>
      </c>
      <c r="G202" s="74" t="s">
        <v>107</v>
      </c>
      <c r="H202" s="74"/>
      <c r="I202" s="77">
        <v>300</v>
      </c>
      <c r="J202" s="74"/>
      <c r="K202" s="12">
        <v>600</v>
      </c>
      <c r="M202" s="104"/>
      <c r="P202" s="18">
        <f t="shared" si="11"/>
        <v>600</v>
      </c>
      <c r="R202" s="105">
        <f t="shared" si="10"/>
        <v>600</v>
      </c>
      <c r="T202" s="104"/>
      <c r="X202" s="109">
        <f t="shared" si="5"/>
        <v>600</v>
      </c>
    </row>
    <row r="203" spans="1:24">
      <c r="A203" s="73"/>
      <c r="B203" s="73" t="s">
        <v>383</v>
      </c>
      <c r="C203" s="73" t="s">
        <v>291</v>
      </c>
      <c r="D203" s="73" t="s">
        <v>384</v>
      </c>
      <c r="E203" s="74" t="s">
        <v>80</v>
      </c>
      <c r="F203" s="76">
        <v>1</v>
      </c>
      <c r="G203" s="74" t="s">
        <v>107</v>
      </c>
      <c r="H203" s="74"/>
      <c r="I203" s="77">
        <v>250</v>
      </c>
      <c r="J203" s="74"/>
      <c r="K203" s="12">
        <v>250</v>
      </c>
      <c r="M203" s="104"/>
      <c r="P203" s="18">
        <f t="shared" si="11"/>
        <v>250</v>
      </c>
      <c r="R203" s="105">
        <f t="shared" si="10"/>
        <v>250</v>
      </c>
      <c r="T203" s="104"/>
      <c r="X203" s="109">
        <f t="shared" si="5"/>
        <v>250</v>
      </c>
    </row>
    <row r="204" spans="1:24" ht="30">
      <c r="A204" s="73"/>
      <c r="B204" s="73" t="s">
        <v>385</v>
      </c>
      <c r="C204" s="73" t="s">
        <v>291</v>
      </c>
      <c r="D204" s="73" t="s">
        <v>386</v>
      </c>
      <c r="E204" s="74" t="s">
        <v>80</v>
      </c>
      <c r="F204" s="76">
        <v>5</v>
      </c>
      <c r="G204" s="74" t="s">
        <v>107</v>
      </c>
      <c r="H204" s="74"/>
      <c r="I204" s="77">
        <v>125</v>
      </c>
      <c r="J204" s="74"/>
      <c r="K204" s="12">
        <v>625</v>
      </c>
      <c r="M204" s="104"/>
      <c r="P204" s="18">
        <f t="shared" si="11"/>
        <v>625</v>
      </c>
      <c r="R204" s="105">
        <f t="shared" si="10"/>
        <v>625</v>
      </c>
      <c r="T204" s="104"/>
      <c r="X204" s="109">
        <f t="shared" si="5"/>
        <v>625</v>
      </c>
    </row>
    <row r="205" spans="1:24" ht="45">
      <c r="A205" s="73"/>
      <c r="B205" s="73" t="s">
        <v>387</v>
      </c>
      <c r="C205" s="73" t="s">
        <v>291</v>
      </c>
      <c r="D205" s="73" t="s">
        <v>388</v>
      </c>
      <c r="E205" s="74" t="s">
        <v>80</v>
      </c>
      <c r="F205" s="76">
        <v>1</v>
      </c>
      <c r="G205" s="74" t="s">
        <v>107</v>
      </c>
      <c r="H205" s="74"/>
      <c r="I205" s="77">
        <v>125</v>
      </c>
      <c r="J205" s="74"/>
      <c r="K205" s="12">
        <v>125</v>
      </c>
      <c r="M205" s="104"/>
      <c r="P205" s="18">
        <f t="shared" si="11"/>
        <v>125</v>
      </c>
      <c r="R205" s="105">
        <f t="shared" si="10"/>
        <v>125</v>
      </c>
      <c r="T205" s="104"/>
      <c r="X205" s="109">
        <f t="shared" si="5"/>
        <v>125</v>
      </c>
    </row>
    <row r="206" spans="1:24" ht="45">
      <c r="A206" s="73"/>
      <c r="B206" s="73" t="s">
        <v>389</v>
      </c>
      <c r="C206" s="73" t="s">
        <v>291</v>
      </c>
      <c r="D206" s="73" t="s">
        <v>390</v>
      </c>
      <c r="E206" s="74" t="s">
        <v>80</v>
      </c>
      <c r="F206" s="76">
        <v>5</v>
      </c>
      <c r="G206" s="74" t="s">
        <v>107</v>
      </c>
      <c r="H206" s="74"/>
      <c r="I206" s="77">
        <v>400</v>
      </c>
      <c r="J206" s="74"/>
      <c r="K206" s="12">
        <v>2000</v>
      </c>
      <c r="M206" s="104"/>
      <c r="N206" s="18">
        <f>ROUND(K206*0.25,2)</f>
        <v>500</v>
      </c>
      <c r="O206" s="18">
        <f>ROUND(K206*0.25,2)</f>
        <v>500</v>
      </c>
      <c r="P206" s="18">
        <f>ROUND(K206*0.5,2)</f>
        <v>1000</v>
      </c>
      <c r="R206" s="105">
        <f t="shared" si="10"/>
        <v>2000</v>
      </c>
      <c r="T206" s="104"/>
      <c r="X206" s="109">
        <f t="shared" si="5"/>
        <v>2000</v>
      </c>
    </row>
    <row r="207" spans="1:24" ht="45">
      <c r="A207" s="73"/>
      <c r="B207" s="73" t="s">
        <v>391</v>
      </c>
      <c r="C207" s="73" t="s">
        <v>291</v>
      </c>
      <c r="D207" s="73" t="s">
        <v>392</v>
      </c>
      <c r="E207" s="74" t="s">
        <v>80</v>
      </c>
      <c r="F207" s="76">
        <v>1</v>
      </c>
      <c r="G207" s="74" t="s">
        <v>107</v>
      </c>
      <c r="H207" s="74"/>
      <c r="I207" s="77">
        <v>750</v>
      </c>
      <c r="J207" s="74"/>
      <c r="K207" s="12">
        <v>750</v>
      </c>
      <c r="M207" s="104"/>
      <c r="N207" s="18">
        <f>ROUND(K207*0.25,2)</f>
        <v>187.5</v>
      </c>
      <c r="O207" s="18">
        <f>ROUND(K207*0.25,2)</f>
        <v>187.5</v>
      </c>
      <c r="P207" s="18">
        <f>ROUND(K207*0.5,2)</f>
        <v>375</v>
      </c>
      <c r="R207" s="105">
        <f t="shared" si="10"/>
        <v>750</v>
      </c>
      <c r="T207" s="104"/>
      <c r="X207" s="109">
        <f t="shared" si="5"/>
        <v>750</v>
      </c>
    </row>
    <row r="208" spans="1:24" ht="30">
      <c r="A208" s="73"/>
      <c r="B208" s="73" t="s">
        <v>394</v>
      </c>
      <c r="C208" s="73" t="s">
        <v>291</v>
      </c>
      <c r="D208" s="73" t="s">
        <v>393</v>
      </c>
      <c r="E208" s="74" t="s">
        <v>80</v>
      </c>
      <c r="F208" s="76">
        <v>4</v>
      </c>
      <c r="G208" s="74" t="s">
        <v>107</v>
      </c>
      <c r="H208" s="74"/>
      <c r="I208" s="77">
        <v>150</v>
      </c>
      <c r="J208" s="74"/>
      <c r="K208" s="12">
        <v>600</v>
      </c>
      <c r="M208" s="104"/>
      <c r="N208" s="18">
        <f>ROUND(K208*0.25,2)</f>
        <v>150</v>
      </c>
      <c r="O208" s="18">
        <f>ROUND(K208*0.25,2)</f>
        <v>150</v>
      </c>
      <c r="P208" s="18">
        <f>ROUND(K208*0.5,2)</f>
        <v>300</v>
      </c>
      <c r="R208" s="105">
        <f t="shared" si="10"/>
        <v>600</v>
      </c>
      <c r="T208" s="104"/>
      <c r="X208" s="109">
        <f t="shared" si="5"/>
        <v>600</v>
      </c>
    </row>
    <row r="209" spans="1:25" ht="30">
      <c r="A209" s="73"/>
      <c r="B209" s="73" t="s">
        <v>396</v>
      </c>
      <c r="C209" s="73" t="s">
        <v>291</v>
      </c>
      <c r="D209" s="73" t="s">
        <v>395</v>
      </c>
      <c r="E209" s="74" t="s">
        <v>80</v>
      </c>
      <c r="F209" s="76">
        <v>4</v>
      </c>
      <c r="G209" s="74" t="s">
        <v>107</v>
      </c>
      <c r="H209" s="74"/>
      <c r="I209" s="77">
        <v>150</v>
      </c>
      <c r="J209" s="74"/>
      <c r="K209" s="12">
        <v>600</v>
      </c>
      <c r="M209" s="104"/>
      <c r="N209" s="18">
        <f>ROUND(K209*0.25,2)</f>
        <v>150</v>
      </c>
      <c r="O209" s="18">
        <f>ROUND(K209*0.25,2)</f>
        <v>150</v>
      </c>
      <c r="P209" s="18">
        <f>ROUND(K209*0.5,2)</f>
        <v>300</v>
      </c>
      <c r="R209" s="105">
        <f t="shared" si="10"/>
        <v>600</v>
      </c>
      <c r="T209" s="104"/>
      <c r="X209" s="109">
        <f t="shared" ref="X209:X274" si="12">R209-T209-U209</f>
        <v>600</v>
      </c>
    </row>
    <row r="210" spans="1:25" ht="60">
      <c r="A210" s="73"/>
      <c r="B210" s="73" t="s">
        <v>397</v>
      </c>
      <c r="C210" s="73" t="s">
        <v>291</v>
      </c>
      <c r="D210" s="73" t="s">
        <v>398</v>
      </c>
      <c r="E210" s="74" t="s">
        <v>16</v>
      </c>
      <c r="F210" s="76">
        <v>1</v>
      </c>
      <c r="G210" s="74" t="s">
        <v>17</v>
      </c>
      <c r="H210" s="74"/>
      <c r="I210" s="77">
        <v>5000</v>
      </c>
      <c r="J210" s="74"/>
      <c r="K210" s="12">
        <v>5000</v>
      </c>
      <c r="N210" s="18">
        <f>ROUND(K210*0.25,2)</f>
        <v>1250</v>
      </c>
      <c r="O210" s="18">
        <f>ROUND(K210*0.25,2)</f>
        <v>1250</v>
      </c>
      <c r="P210" s="18">
        <f>ROUND(K210*0.5,2)</f>
        <v>2500</v>
      </c>
      <c r="R210" s="105">
        <f t="shared" si="10"/>
        <v>5000</v>
      </c>
      <c r="T210" s="104"/>
      <c r="X210" s="109">
        <f t="shared" si="12"/>
        <v>5000</v>
      </c>
      <c r="Y210" s="18"/>
    </row>
    <row r="211" spans="1:25">
      <c r="A211" s="69"/>
      <c r="B211" s="69" t="s">
        <v>399</v>
      </c>
      <c r="C211" s="69"/>
      <c r="D211" s="69" t="s">
        <v>400</v>
      </c>
      <c r="E211" s="69"/>
      <c r="F211" s="69"/>
      <c r="G211" s="69"/>
      <c r="H211" s="69"/>
      <c r="I211" s="70"/>
      <c r="J211" s="69"/>
      <c r="K211" s="10"/>
      <c r="M211" s="104"/>
      <c r="R211" s="105"/>
      <c r="T211" s="104"/>
      <c r="X211" s="109"/>
    </row>
    <row r="212" spans="1:25">
      <c r="A212" s="69"/>
      <c r="B212" s="69" t="s">
        <v>401</v>
      </c>
      <c r="C212" s="69"/>
      <c r="D212" s="69" t="s">
        <v>402</v>
      </c>
      <c r="E212" s="69"/>
      <c r="F212" s="69"/>
      <c r="G212" s="69"/>
      <c r="H212" s="69"/>
      <c r="I212" s="70"/>
      <c r="J212" s="69"/>
      <c r="K212" s="10"/>
      <c r="M212" s="104"/>
      <c r="R212" s="105"/>
      <c r="T212" s="104"/>
      <c r="X212" s="109"/>
    </row>
    <row r="213" spans="1:25" ht="45">
      <c r="A213" s="73"/>
      <c r="B213" s="73" t="s">
        <v>403</v>
      </c>
      <c r="C213" s="73" t="s">
        <v>291</v>
      </c>
      <c r="D213" s="73" t="s">
        <v>404</v>
      </c>
      <c r="E213" s="74" t="s">
        <v>16</v>
      </c>
      <c r="F213" s="76">
        <v>1</v>
      </c>
      <c r="G213" s="74" t="s">
        <v>17</v>
      </c>
      <c r="H213" s="74"/>
      <c r="I213" s="77">
        <v>35000</v>
      </c>
      <c r="J213" s="74"/>
      <c r="K213" s="12">
        <v>35000</v>
      </c>
      <c r="M213" s="104">
        <f>ROUND(I213*0.5,2)</f>
        <v>17500</v>
      </c>
      <c r="N213" s="18">
        <f>ROUND(K213*0.1,2)</f>
        <v>3500</v>
      </c>
      <c r="O213" s="18">
        <f>ROUND(K213*0.1,2)</f>
        <v>3500</v>
      </c>
      <c r="P213" s="18">
        <f>ROUND(K213*0.3,2)</f>
        <v>10500</v>
      </c>
      <c r="R213" s="105">
        <f t="shared" ref="R213:R227" si="13">SUM(M213:P213)</f>
        <v>35000</v>
      </c>
      <c r="T213" s="104"/>
      <c r="U213" s="30"/>
      <c r="V213" s="18"/>
      <c r="W213" s="18"/>
      <c r="X213" s="109">
        <f t="shared" si="12"/>
        <v>35000</v>
      </c>
    </row>
    <row r="214" spans="1:25" ht="60">
      <c r="A214" s="73"/>
      <c r="B214" s="73" t="s">
        <v>405</v>
      </c>
      <c r="C214" s="73" t="s">
        <v>291</v>
      </c>
      <c r="D214" s="73" t="s">
        <v>406</v>
      </c>
      <c r="E214" s="74" t="s">
        <v>16</v>
      </c>
      <c r="F214" s="76">
        <v>1</v>
      </c>
      <c r="G214" s="74" t="s">
        <v>17</v>
      </c>
      <c r="H214" s="74"/>
      <c r="I214" s="77">
        <v>10000</v>
      </c>
      <c r="J214" s="74"/>
      <c r="K214" s="12">
        <v>10000</v>
      </c>
      <c r="M214" s="104"/>
      <c r="P214" s="18">
        <f>K214</f>
        <v>10000</v>
      </c>
      <c r="R214" s="105">
        <f t="shared" si="13"/>
        <v>10000</v>
      </c>
      <c r="T214" s="104"/>
      <c r="X214" s="109">
        <f t="shared" si="12"/>
        <v>10000</v>
      </c>
    </row>
    <row r="215" spans="1:25" ht="45">
      <c r="A215" s="73"/>
      <c r="B215" s="73" t="s">
        <v>407</v>
      </c>
      <c r="C215" s="73" t="s">
        <v>291</v>
      </c>
      <c r="D215" s="73" t="s">
        <v>408</v>
      </c>
      <c r="E215" s="74" t="s">
        <v>80</v>
      </c>
      <c r="F215" s="76">
        <v>2</v>
      </c>
      <c r="G215" s="74" t="s">
        <v>107</v>
      </c>
      <c r="H215" s="74"/>
      <c r="I215" s="77">
        <v>3000</v>
      </c>
      <c r="J215" s="74"/>
      <c r="K215" s="12">
        <v>6000</v>
      </c>
      <c r="M215" s="104"/>
      <c r="P215" s="18">
        <f>K215</f>
        <v>6000</v>
      </c>
      <c r="R215" s="105">
        <f t="shared" si="13"/>
        <v>6000</v>
      </c>
      <c r="T215" s="104"/>
      <c r="X215" s="109">
        <f t="shared" si="12"/>
        <v>6000</v>
      </c>
    </row>
    <row r="216" spans="1:25" ht="45">
      <c r="A216" s="73"/>
      <c r="B216" s="73" t="s">
        <v>409</v>
      </c>
      <c r="C216" s="73" t="s">
        <v>291</v>
      </c>
      <c r="D216" s="73" t="s">
        <v>410</v>
      </c>
      <c r="E216" s="74" t="s">
        <v>80</v>
      </c>
      <c r="F216" s="76">
        <v>5</v>
      </c>
      <c r="G216" s="74" t="s">
        <v>107</v>
      </c>
      <c r="H216" s="74"/>
      <c r="I216" s="77">
        <v>80</v>
      </c>
      <c r="J216" s="74"/>
      <c r="K216" s="12">
        <v>400</v>
      </c>
      <c r="M216" s="104"/>
      <c r="P216" s="18">
        <f>K216</f>
        <v>400</v>
      </c>
      <c r="R216" s="105">
        <f t="shared" si="13"/>
        <v>400</v>
      </c>
      <c r="T216" s="104"/>
      <c r="X216" s="109">
        <f t="shared" si="12"/>
        <v>400</v>
      </c>
    </row>
    <row r="217" spans="1:25" ht="45">
      <c r="A217" s="73"/>
      <c r="B217" s="73" t="s">
        <v>411</v>
      </c>
      <c r="C217" s="73" t="s">
        <v>291</v>
      </c>
      <c r="D217" s="73" t="s">
        <v>412</v>
      </c>
      <c r="E217" s="74" t="s">
        <v>80</v>
      </c>
      <c r="F217" s="76">
        <v>6</v>
      </c>
      <c r="G217" s="74" t="s">
        <v>107</v>
      </c>
      <c r="H217" s="74"/>
      <c r="I217" s="77">
        <v>80</v>
      </c>
      <c r="J217" s="74"/>
      <c r="K217" s="12">
        <v>480</v>
      </c>
      <c r="M217" s="104">
        <f>K217</f>
        <v>480</v>
      </c>
      <c r="R217" s="105">
        <f t="shared" si="13"/>
        <v>480</v>
      </c>
      <c r="T217" s="104"/>
      <c r="X217" s="109">
        <f t="shared" si="12"/>
        <v>480</v>
      </c>
    </row>
    <row r="218" spans="1:25" ht="30">
      <c r="A218" s="73"/>
      <c r="B218" s="73" t="s">
        <v>413</v>
      </c>
      <c r="C218" s="73" t="s">
        <v>291</v>
      </c>
      <c r="D218" s="73" t="s">
        <v>414</v>
      </c>
      <c r="E218" s="74" t="s">
        <v>16</v>
      </c>
      <c r="F218" s="76">
        <v>1</v>
      </c>
      <c r="G218" s="74" t="s">
        <v>17</v>
      </c>
      <c r="H218" s="74"/>
      <c r="I218" s="77">
        <v>500</v>
      </c>
      <c r="J218" s="74"/>
      <c r="K218" s="12">
        <v>500</v>
      </c>
      <c r="M218" s="104">
        <f>ROUND(I218*0.5,2)</f>
        <v>250</v>
      </c>
      <c r="N218" s="18">
        <f>ROUND(K218*0.1,2)</f>
        <v>50</v>
      </c>
      <c r="O218" s="18">
        <f>ROUND(K218*0.1,2)</f>
        <v>50</v>
      </c>
      <c r="P218" s="18">
        <f>ROUND(K218*0.3,2)</f>
        <v>150</v>
      </c>
      <c r="R218" s="105">
        <f t="shared" si="13"/>
        <v>500</v>
      </c>
      <c r="T218" s="104"/>
      <c r="X218" s="109">
        <f t="shared" si="12"/>
        <v>500</v>
      </c>
    </row>
    <row r="219" spans="1:25" ht="30">
      <c r="A219" s="73"/>
      <c r="B219" s="73" t="s">
        <v>416</v>
      </c>
      <c r="C219" s="73" t="s">
        <v>291</v>
      </c>
      <c r="D219" s="73" t="s">
        <v>415</v>
      </c>
      <c r="E219" s="74" t="s">
        <v>88</v>
      </c>
      <c r="F219" s="76">
        <v>1</v>
      </c>
      <c r="G219" s="74" t="s">
        <v>107</v>
      </c>
      <c r="H219" s="74"/>
      <c r="I219" s="77">
        <v>500</v>
      </c>
      <c r="J219" s="74"/>
      <c r="K219" s="12">
        <v>500</v>
      </c>
      <c r="M219" s="104">
        <f>ROUND(I219*0.5,2)</f>
        <v>250</v>
      </c>
      <c r="N219" s="18">
        <f>ROUND(K219*0.1,2)</f>
        <v>50</v>
      </c>
      <c r="O219" s="18">
        <f>ROUND(K219*0.1,2)</f>
        <v>50</v>
      </c>
      <c r="P219" s="18">
        <f>ROUND(K219*0.3,2)</f>
        <v>150</v>
      </c>
      <c r="R219" s="105">
        <f t="shared" si="13"/>
        <v>500</v>
      </c>
      <c r="T219" s="104"/>
      <c r="X219" s="109">
        <f t="shared" si="12"/>
        <v>500</v>
      </c>
    </row>
    <row r="220" spans="1:25" ht="30">
      <c r="A220" s="73"/>
      <c r="B220" s="73" t="s">
        <v>418</v>
      </c>
      <c r="C220" s="73" t="s">
        <v>291</v>
      </c>
      <c r="D220" s="73" t="s">
        <v>417</v>
      </c>
      <c r="E220" s="74" t="s">
        <v>80</v>
      </c>
      <c r="F220" s="76">
        <v>2</v>
      </c>
      <c r="G220" s="74" t="s">
        <v>107</v>
      </c>
      <c r="H220" s="74"/>
      <c r="I220" s="77">
        <v>80</v>
      </c>
      <c r="J220" s="74"/>
      <c r="K220" s="12">
        <v>160</v>
      </c>
      <c r="M220" s="104">
        <f>I220</f>
        <v>80</v>
      </c>
      <c r="P220" s="18">
        <f>I220</f>
        <v>80</v>
      </c>
      <c r="R220" s="105">
        <f t="shared" si="13"/>
        <v>160</v>
      </c>
      <c r="T220" s="104"/>
      <c r="X220" s="109">
        <f t="shared" si="12"/>
        <v>160</v>
      </c>
    </row>
    <row r="221" spans="1:25" ht="45">
      <c r="A221" s="73"/>
      <c r="B221" s="73" t="s">
        <v>420</v>
      </c>
      <c r="C221" s="73" t="s">
        <v>291</v>
      </c>
      <c r="D221" s="73" t="s">
        <v>419</v>
      </c>
      <c r="E221" s="74" t="s">
        <v>16</v>
      </c>
      <c r="F221" s="76">
        <v>1</v>
      </c>
      <c r="G221" s="74" t="s">
        <v>17</v>
      </c>
      <c r="H221" s="74"/>
      <c r="I221" s="77">
        <v>800</v>
      </c>
      <c r="J221" s="74"/>
      <c r="K221" s="12">
        <v>800</v>
      </c>
      <c r="M221" s="104">
        <f>ROUND(I221*0.5,2)</f>
        <v>400</v>
      </c>
      <c r="N221" s="18">
        <f>ROUND(K221*0.1,2)</f>
        <v>80</v>
      </c>
      <c r="O221" s="18">
        <f>ROUND(K221*0.1,2)</f>
        <v>80</v>
      </c>
      <c r="P221" s="18">
        <f>ROUND(K221*0.3,2)</f>
        <v>240</v>
      </c>
      <c r="R221" s="105">
        <f t="shared" si="13"/>
        <v>800</v>
      </c>
      <c r="T221" s="104"/>
      <c r="X221" s="109">
        <f t="shared" si="12"/>
        <v>800</v>
      </c>
    </row>
    <row r="222" spans="1:25" ht="45">
      <c r="A222" s="73"/>
      <c r="B222" s="73" t="s">
        <v>422</v>
      </c>
      <c r="C222" s="73" t="s">
        <v>291</v>
      </c>
      <c r="D222" s="73" t="s">
        <v>421</v>
      </c>
      <c r="E222" s="74" t="s">
        <v>80</v>
      </c>
      <c r="F222" s="76">
        <v>1</v>
      </c>
      <c r="G222" s="74" t="s">
        <v>107</v>
      </c>
      <c r="H222" s="74"/>
      <c r="I222" s="77">
        <v>150</v>
      </c>
      <c r="J222" s="74"/>
      <c r="K222" s="12">
        <v>150</v>
      </c>
      <c r="M222" s="104">
        <f>ROUND(I222*0.5,2)</f>
        <v>75</v>
      </c>
      <c r="N222" s="18">
        <f>ROUND(K222*0.1,2)</f>
        <v>15</v>
      </c>
      <c r="O222" s="18">
        <f>ROUND(K222*0.1,2)</f>
        <v>15</v>
      </c>
      <c r="P222" s="18">
        <f>ROUND(K222*0.3,2)</f>
        <v>45</v>
      </c>
      <c r="R222" s="105">
        <f t="shared" si="13"/>
        <v>150</v>
      </c>
      <c r="T222" s="104"/>
      <c r="X222" s="109">
        <f t="shared" si="12"/>
        <v>150</v>
      </c>
    </row>
    <row r="223" spans="1:25" ht="30">
      <c r="A223" s="73"/>
      <c r="B223" s="73" t="s">
        <v>423</v>
      </c>
      <c r="C223" s="73" t="s">
        <v>291</v>
      </c>
      <c r="D223" s="73" t="s">
        <v>424</v>
      </c>
      <c r="E223" s="74" t="s">
        <v>80</v>
      </c>
      <c r="F223" s="76">
        <v>50</v>
      </c>
      <c r="G223" s="74" t="s">
        <v>107</v>
      </c>
      <c r="H223" s="74"/>
      <c r="I223" s="77">
        <v>50</v>
      </c>
      <c r="J223" s="74"/>
      <c r="K223" s="12">
        <v>2500</v>
      </c>
      <c r="M223" s="104"/>
      <c r="P223" s="18">
        <f t="shared" ref="P223:P229" si="14">K223</f>
        <v>2500</v>
      </c>
      <c r="R223" s="105">
        <f t="shared" si="13"/>
        <v>2500</v>
      </c>
      <c r="T223" s="104"/>
      <c r="X223" s="109">
        <f t="shared" si="12"/>
        <v>2500</v>
      </c>
    </row>
    <row r="224" spans="1:25">
      <c r="A224" s="73"/>
      <c r="B224" s="73" t="s">
        <v>425</v>
      </c>
      <c r="C224" s="73" t="s">
        <v>291</v>
      </c>
      <c r="D224" s="73" t="s">
        <v>426</v>
      </c>
      <c r="E224" s="74" t="s">
        <v>80</v>
      </c>
      <c r="F224" s="76">
        <v>25</v>
      </c>
      <c r="G224" s="74" t="s">
        <v>107</v>
      </c>
      <c r="H224" s="74"/>
      <c r="I224" s="77">
        <v>50</v>
      </c>
      <c r="J224" s="74"/>
      <c r="K224" s="12">
        <v>1250</v>
      </c>
      <c r="M224" s="104"/>
      <c r="P224" s="18">
        <f t="shared" si="14"/>
        <v>1250</v>
      </c>
      <c r="R224" s="105">
        <f t="shared" si="13"/>
        <v>1250</v>
      </c>
      <c r="T224" s="104"/>
      <c r="X224" s="109">
        <f t="shared" si="12"/>
        <v>1250</v>
      </c>
    </row>
    <row r="225" spans="1:24">
      <c r="A225" s="73"/>
      <c r="B225" s="73" t="s">
        <v>427</v>
      </c>
      <c r="C225" s="73" t="s">
        <v>291</v>
      </c>
      <c r="D225" s="73" t="s">
        <v>428</v>
      </c>
      <c r="E225" s="74" t="s">
        <v>80</v>
      </c>
      <c r="F225" s="76">
        <v>25</v>
      </c>
      <c r="G225" s="74" t="s">
        <v>107</v>
      </c>
      <c r="H225" s="74"/>
      <c r="I225" s="77">
        <v>50</v>
      </c>
      <c r="J225" s="74"/>
      <c r="K225" s="12">
        <v>1250</v>
      </c>
      <c r="M225" s="104"/>
      <c r="P225" s="18">
        <f t="shared" si="14"/>
        <v>1250</v>
      </c>
      <c r="R225" s="105">
        <f t="shared" si="13"/>
        <v>1250</v>
      </c>
      <c r="T225" s="104"/>
      <c r="X225" s="109">
        <f t="shared" si="12"/>
        <v>1250</v>
      </c>
    </row>
    <row r="226" spans="1:24">
      <c r="A226" s="73"/>
      <c r="B226" s="73" t="s">
        <v>429</v>
      </c>
      <c r="C226" s="73" t="s">
        <v>291</v>
      </c>
      <c r="D226" s="73" t="s">
        <v>430</v>
      </c>
      <c r="E226" s="74" t="s">
        <v>80</v>
      </c>
      <c r="F226" s="76">
        <v>15</v>
      </c>
      <c r="G226" s="74" t="s">
        <v>107</v>
      </c>
      <c r="H226" s="74"/>
      <c r="I226" s="77">
        <v>85</v>
      </c>
      <c r="J226" s="74"/>
      <c r="K226" s="12">
        <v>1275</v>
      </c>
      <c r="M226" s="104"/>
      <c r="P226" s="18">
        <f t="shared" si="14"/>
        <v>1275</v>
      </c>
      <c r="R226" s="105">
        <f t="shared" si="13"/>
        <v>1275</v>
      </c>
      <c r="T226" s="104"/>
      <c r="X226" s="109">
        <f t="shared" si="12"/>
        <v>1275</v>
      </c>
    </row>
    <row r="227" spans="1:24" ht="30">
      <c r="A227" s="73"/>
      <c r="B227" s="73" t="s">
        <v>431</v>
      </c>
      <c r="C227" s="73" t="s">
        <v>291</v>
      </c>
      <c r="D227" s="73" t="s">
        <v>432</v>
      </c>
      <c r="E227" s="74" t="s">
        <v>16</v>
      </c>
      <c r="F227" s="76">
        <v>1</v>
      </c>
      <c r="G227" s="74" t="s">
        <v>17</v>
      </c>
      <c r="H227" s="74"/>
      <c r="I227" s="77">
        <v>3500</v>
      </c>
      <c r="J227" s="74"/>
      <c r="K227" s="12">
        <v>3500</v>
      </c>
      <c r="M227" s="104"/>
      <c r="P227" s="18">
        <f t="shared" si="14"/>
        <v>3500</v>
      </c>
      <c r="R227" s="105">
        <f t="shared" si="13"/>
        <v>3500</v>
      </c>
      <c r="T227" s="104"/>
      <c r="X227" s="109">
        <f t="shared" si="12"/>
        <v>3500</v>
      </c>
    </row>
    <row r="228" spans="1:24" ht="45">
      <c r="A228" s="73"/>
      <c r="B228" s="73" t="s">
        <v>433</v>
      </c>
      <c r="C228" s="73" t="s">
        <v>291</v>
      </c>
      <c r="D228" s="73" t="s">
        <v>434</v>
      </c>
      <c r="E228" s="74" t="s">
        <v>16</v>
      </c>
      <c r="F228" s="76">
        <v>1</v>
      </c>
      <c r="G228" s="74" t="s">
        <v>17</v>
      </c>
      <c r="H228" s="74"/>
      <c r="I228" s="77">
        <v>500</v>
      </c>
      <c r="J228" s="74"/>
      <c r="K228" s="12">
        <v>500</v>
      </c>
      <c r="M228" s="104"/>
      <c r="P228" s="18">
        <f t="shared" si="14"/>
        <v>500</v>
      </c>
      <c r="R228" s="105">
        <f t="shared" ref="R228:R249" si="15">SUM(M228:P228)</f>
        <v>500</v>
      </c>
      <c r="T228" s="104"/>
      <c r="X228" s="109">
        <f t="shared" si="12"/>
        <v>500</v>
      </c>
    </row>
    <row r="229" spans="1:24" ht="60">
      <c r="A229" s="73"/>
      <c r="B229" s="73" t="s">
        <v>435</v>
      </c>
      <c r="C229" s="73" t="s">
        <v>291</v>
      </c>
      <c r="D229" s="73" t="s">
        <v>436</v>
      </c>
      <c r="E229" s="74" t="s">
        <v>16</v>
      </c>
      <c r="F229" s="76">
        <v>1</v>
      </c>
      <c r="G229" s="74" t="s">
        <v>17</v>
      </c>
      <c r="H229" s="74"/>
      <c r="I229" s="77">
        <v>500</v>
      </c>
      <c r="J229" s="74"/>
      <c r="K229" s="12">
        <v>500</v>
      </c>
      <c r="M229" s="104"/>
      <c r="P229" s="18">
        <f t="shared" si="14"/>
        <v>500</v>
      </c>
      <c r="R229" s="105">
        <f t="shared" si="15"/>
        <v>500</v>
      </c>
      <c r="T229" s="104"/>
      <c r="X229" s="109">
        <f t="shared" si="12"/>
        <v>500</v>
      </c>
    </row>
    <row r="230" spans="1:24">
      <c r="A230" s="69"/>
      <c r="B230" s="69" t="s">
        <v>437</v>
      </c>
      <c r="C230" s="69"/>
      <c r="D230" s="69" t="s">
        <v>438</v>
      </c>
      <c r="E230" s="69"/>
      <c r="F230" s="69"/>
      <c r="G230" s="69"/>
      <c r="H230" s="69"/>
      <c r="I230" s="70"/>
      <c r="J230" s="69"/>
      <c r="K230" s="10"/>
      <c r="M230" s="104"/>
      <c r="R230" s="105"/>
      <c r="T230" s="104"/>
      <c r="X230" s="109"/>
    </row>
    <row r="231" spans="1:24" ht="45">
      <c r="A231" s="73"/>
      <c r="B231" s="73" t="s">
        <v>439</v>
      </c>
      <c r="C231" s="73" t="s">
        <v>291</v>
      </c>
      <c r="D231" s="73" t="s">
        <v>440</v>
      </c>
      <c r="E231" s="74" t="s">
        <v>16</v>
      </c>
      <c r="F231" s="76">
        <v>1</v>
      </c>
      <c r="G231" s="74" t="s">
        <v>17</v>
      </c>
      <c r="H231" s="74"/>
      <c r="I231" s="77">
        <v>3000</v>
      </c>
      <c r="J231" s="74"/>
      <c r="K231" s="12">
        <v>3000</v>
      </c>
      <c r="M231" s="104">
        <f>ROUND(I231*0.5,2)</f>
        <v>1500</v>
      </c>
      <c r="N231" s="18">
        <f>ROUND(K231*0.1,2)</f>
        <v>300</v>
      </c>
      <c r="O231" s="18">
        <f>ROUND(K231*0.1,2)</f>
        <v>300</v>
      </c>
      <c r="P231" s="18">
        <f>ROUND(K231*0.3,2)</f>
        <v>900</v>
      </c>
      <c r="R231" s="105">
        <f t="shared" si="15"/>
        <v>3000</v>
      </c>
      <c r="T231" s="104"/>
      <c r="X231" s="109">
        <f t="shared" si="12"/>
        <v>3000</v>
      </c>
    </row>
    <row r="232" spans="1:24">
      <c r="A232" s="71"/>
      <c r="B232" s="71" t="s">
        <v>441</v>
      </c>
      <c r="C232" s="71"/>
      <c r="D232" s="71" t="s">
        <v>442</v>
      </c>
      <c r="E232" s="71"/>
      <c r="F232" s="71"/>
      <c r="G232" s="71"/>
      <c r="H232" s="71"/>
      <c r="I232" s="72"/>
      <c r="J232" s="71"/>
      <c r="K232" s="11"/>
      <c r="M232" s="104"/>
      <c r="R232" s="105"/>
      <c r="T232" s="104"/>
      <c r="X232" s="109"/>
    </row>
    <row r="233" spans="1:24">
      <c r="A233" s="73"/>
      <c r="B233" s="73" t="s">
        <v>443</v>
      </c>
      <c r="C233" s="73" t="s">
        <v>291</v>
      </c>
      <c r="D233" s="73" t="s">
        <v>444</v>
      </c>
      <c r="E233" s="74" t="s">
        <v>242</v>
      </c>
      <c r="F233" s="74"/>
      <c r="G233" s="74"/>
      <c r="H233" s="74"/>
      <c r="I233" s="75"/>
      <c r="J233" s="74"/>
      <c r="K233" s="12"/>
      <c r="M233" s="104"/>
      <c r="R233" s="105"/>
      <c r="T233" s="104"/>
      <c r="X233" s="109"/>
    </row>
    <row r="234" spans="1:24" ht="60">
      <c r="A234" s="73"/>
      <c r="B234" s="73" t="s">
        <v>445</v>
      </c>
      <c r="C234" s="73" t="s">
        <v>291</v>
      </c>
      <c r="D234" s="73" t="s">
        <v>446</v>
      </c>
      <c r="E234" s="74" t="s">
        <v>16</v>
      </c>
      <c r="F234" s="76">
        <v>1</v>
      </c>
      <c r="G234" s="74" t="s">
        <v>17</v>
      </c>
      <c r="H234" s="74"/>
      <c r="I234" s="77">
        <v>15000</v>
      </c>
      <c r="J234" s="74"/>
      <c r="K234" s="12">
        <v>15000</v>
      </c>
      <c r="M234" s="104">
        <f>ROUND(I234*0.5,2)</f>
        <v>7500</v>
      </c>
      <c r="N234" s="18">
        <f>ROUND(K234*0.1,2)</f>
        <v>1500</v>
      </c>
      <c r="O234" s="18">
        <f>ROUND(K234*0.1,2)</f>
        <v>1500</v>
      </c>
      <c r="P234" s="18">
        <f>ROUND(K234*0.3,2)</f>
        <v>4500</v>
      </c>
      <c r="R234" s="105">
        <f t="shared" si="15"/>
        <v>15000</v>
      </c>
      <c r="T234" s="104"/>
      <c r="X234" s="109">
        <f t="shared" si="12"/>
        <v>15000</v>
      </c>
    </row>
    <row r="235" spans="1:24" ht="60">
      <c r="A235" s="73"/>
      <c r="B235" s="73" t="s">
        <v>447</v>
      </c>
      <c r="C235" s="73" t="s">
        <v>291</v>
      </c>
      <c r="D235" s="73" t="s">
        <v>448</v>
      </c>
      <c r="E235" s="74" t="s">
        <v>16</v>
      </c>
      <c r="F235" s="76">
        <v>1</v>
      </c>
      <c r="G235" s="74" t="s">
        <v>17</v>
      </c>
      <c r="H235" s="74"/>
      <c r="I235" s="77">
        <v>3000</v>
      </c>
      <c r="J235" s="74"/>
      <c r="K235" s="12">
        <v>3000</v>
      </c>
      <c r="M235" s="104">
        <f>ROUND(I235*0.5,2)</f>
        <v>1500</v>
      </c>
      <c r="N235" s="18">
        <f>ROUND(K235*0.1,2)</f>
        <v>300</v>
      </c>
      <c r="O235" s="18">
        <f>ROUND(K235*0.1,2)</f>
        <v>300</v>
      </c>
      <c r="P235" s="18">
        <f>ROUND(K235*0.3,2)</f>
        <v>900</v>
      </c>
      <c r="R235" s="105">
        <f t="shared" si="15"/>
        <v>3000</v>
      </c>
      <c r="T235" s="104"/>
      <c r="X235" s="109">
        <f t="shared" si="12"/>
        <v>3000</v>
      </c>
    </row>
    <row r="236" spans="1:24">
      <c r="A236" s="69"/>
      <c r="B236" s="69" t="s">
        <v>449</v>
      </c>
      <c r="C236" s="69"/>
      <c r="D236" s="69" t="s">
        <v>450</v>
      </c>
      <c r="E236" s="69"/>
      <c r="F236" s="69"/>
      <c r="G236" s="69"/>
      <c r="H236" s="69"/>
      <c r="I236" s="70"/>
      <c r="J236" s="69"/>
      <c r="K236" s="10"/>
      <c r="M236" s="104"/>
      <c r="R236" s="105"/>
      <c r="T236" s="104"/>
      <c r="X236" s="109"/>
    </row>
    <row r="237" spans="1:24" ht="45">
      <c r="A237" s="73"/>
      <c r="B237" s="73" t="s">
        <v>451</v>
      </c>
      <c r="C237" s="73" t="s">
        <v>291</v>
      </c>
      <c r="D237" s="73" t="s">
        <v>452</v>
      </c>
      <c r="E237" s="74" t="s">
        <v>16</v>
      </c>
      <c r="F237" s="76">
        <v>1</v>
      </c>
      <c r="G237" s="74" t="s">
        <v>17</v>
      </c>
      <c r="H237" s="74"/>
      <c r="I237" s="77">
        <v>20000</v>
      </c>
      <c r="J237" s="74"/>
      <c r="K237" s="12">
        <v>20000</v>
      </c>
      <c r="M237" s="104"/>
      <c r="P237" s="18">
        <f>K237</f>
        <v>20000</v>
      </c>
      <c r="R237" s="105">
        <f t="shared" si="15"/>
        <v>20000</v>
      </c>
      <c r="T237" s="104"/>
      <c r="U237" s="30"/>
      <c r="V237" s="18"/>
      <c r="W237" s="18"/>
      <c r="X237" s="109">
        <f t="shared" si="12"/>
        <v>20000</v>
      </c>
    </row>
    <row r="238" spans="1:24" ht="30">
      <c r="A238" s="73"/>
      <c r="B238" s="73" t="s">
        <v>453</v>
      </c>
      <c r="C238" s="73" t="s">
        <v>291</v>
      </c>
      <c r="D238" s="73" t="s">
        <v>454</v>
      </c>
      <c r="E238" s="74" t="s">
        <v>80</v>
      </c>
      <c r="F238" s="76">
        <v>71</v>
      </c>
      <c r="G238" s="74" t="s">
        <v>107</v>
      </c>
      <c r="H238" s="74"/>
      <c r="I238" s="77">
        <v>150</v>
      </c>
      <c r="J238" s="74"/>
      <c r="K238" s="12">
        <v>10650</v>
      </c>
      <c r="M238" s="104"/>
      <c r="P238" s="18">
        <f>K238</f>
        <v>10650</v>
      </c>
      <c r="R238" s="105">
        <f t="shared" si="15"/>
        <v>10650</v>
      </c>
      <c r="T238" s="104"/>
      <c r="X238" s="109">
        <f t="shared" si="12"/>
        <v>10650</v>
      </c>
    </row>
    <row r="239" spans="1:24">
      <c r="A239" s="71"/>
      <c r="B239" s="71" t="s">
        <v>455</v>
      </c>
      <c r="C239" s="71"/>
      <c r="D239" s="71" t="s">
        <v>456</v>
      </c>
      <c r="E239" s="71"/>
      <c r="F239" s="71"/>
      <c r="G239" s="71"/>
      <c r="H239" s="71"/>
      <c r="I239" s="72"/>
      <c r="J239" s="71"/>
      <c r="K239" s="11"/>
      <c r="M239" s="104"/>
      <c r="R239" s="105"/>
      <c r="T239" s="104"/>
      <c r="X239" s="109"/>
    </row>
    <row r="240" spans="1:24" ht="60">
      <c r="A240" s="73"/>
      <c r="B240" s="73" t="s">
        <v>457</v>
      </c>
      <c r="C240" s="73" t="s">
        <v>291</v>
      </c>
      <c r="D240" s="73" t="s">
        <v>458</v>
      </c>
      <c r="E240" s="74" t="s">
        <v>16</v>
      </c>
      <c r="F240" s="76">
        <v>1</v>
      </c>
      <c r="G240" s="74" t="s">
        <v>17</v>
      </c>
      <c r="H240" s="74"/>
      <c r="I240" s="77">
        <v>22500</v>
      </c>
      <c r="J240" s="74"/>
      <c r="K240" s="12">
        <v>22500</v>
      </c>
      <c r="M240" s="104">
        <f>ROUND(I240*0.5,2)</f>
        <v>11250</v>
      </c>
      <c r="N240" s="18">
        <f>ROUND(K240*0.1,2)</f>
        <v>2250</v>
      </c>
      <c r="O240" s="18">
        <f>ROUND(K240*0.1,2)</f>
        <v>2250</v>
      </c>
      <c r="P240" s="18">
        <f>ROUND(K240*0.3,2)</f>
        <v>6750</v>
      </c>
      <c r="R240" s="105">
        <f t="shared" si="15"/>
        <v>22500</v>
      </c>
      <c r="T240" s="104"/>
      <c r="X240" s="109">
        <f t="shared" si="12"/>
        <v>22500</v>
      </c>
    </row>
    <row r="241" spans="1:24">
      <c r="A241" s="69"/>
      <c r="B241" s="69" t="s">
        <v>459</v>
      </c>
      <c r="C241" s="69"/>
      <c r="D241" s="69" t="s">
        <v>460</v>
      </c>
      <c r="E241" s="69"/>
      <c r="F241" s="69"/>
      <c r="G241" s="69"/>
      <c r="H241" s="69"/>
      <c r="I241" s="70"/>
      <c r="J241" s="69"/>
      <c r="K241" s="10"/>
      <c r="M241" s="104"/>
      <c r="R241" s="105"/>
      <c r="T241" s="104"/>
      <c r="X241" s="109"/>
    </row>
    <row r="242" spans="1:24" ht="45.75" customHeight="1">
      <c r="A242" s="73"/>
      <c r="B242" s="73" t="s">
        <v>461</v>
      </c>
      <c r="C242" s="73" t="s">
        <v>291</v>
      </c>
      <c r="D242" s="73" t="s">
        <v>462</v>
      </c>
      <c r="E242" s="74" t="s">
        <v>16</v>
      </c>
      <c r="F242" s="76">
        <v>1</v>
      </c>
      <c r="G242" s="74" t="s">
        <v>17</v>
      </c>
      <c r="H242" s="74"/>
      <c r="I242" s="77">
        <v>25000</v>
      </c>
      <c r="J242" s="74"/>
      <c r="K242" s="12">
        <v>25000</v>
      </c>
      <c r="M242" s="104">
        <f>ROUND(I242*0.5,2)</f>
        <v>12500</v>
      </c>
      <c r="N242" s="18">
        <f>ROUND(K242*0.1,2)</f>
        <v>2500</v>
      </c>
      <c r="O242" s="18">
        <f>ROUND(K242*0.1,2)</f>
        <v>2500</v>
      </c>
      <c r="P242" s="18">
        <f>ROUND(K242*0.3,2)</f>
        <v>7500</v>
      </c>
      <c r="R242" s="105">
        <f t="shared" si="15"/>
        <v>25000</v>
      </c>
      <c r="T242" s="104"/>
      <c r="X242" s="109">
        <f t="shared" si="12"/>
        <v>25000</v>
      </c>
    </row>
    <row r="243" spans="1:24" ht="60">
      <c r="A243" s="73"/>
      <c r="B243" s="73" t="s">
        <v>463</v>
      </c>
      <c r="C243" s="73" t="s">
        <v>291</v>
      </c>
      <c r="D243" s="73" t="s">
        <v>464</v>
      </c>
      <c r="E243" s="74" t="s">
        <v>16</v>
      </c>
      <c r="F243" s="76">
        <v>1</v>
      </c>
      <c r="G243" s="74" t="s">
        <v>17</v>
      </c>
      <c r="H243" s="74"/>
      <c r="I243" s="77">
        <v>25000</v>
      </c>
      <c r="J243" s="74"/>
      <c r="K243" s="12">
        <v>25000</v>
      </c>
      <c r="M243" s="104">
        <f>ROUND(I243*0.5,2)</f>
        <v>12500</v>
      </c>
      <c r="N243" s="18">
        <f>ROUND(K243*0.1,2)</f>
        <v>2500</v>
      </c>
      <c r="O243" s="18">
        <f>ROUND(K243*0.1,2)</f>
        <v>2500</v>
      </c>
      <c r="P243" s="18">
        <f>ROUND(K243*0.3,2)</f>
        <v>7500</v>
      </c>
      <c r="R243" s="105">
        <f t="shared" si="15"/>
        <v>25000</v>
      </c>
      <c r="T243" s="104"/>
      <c r="X243" s="109">
        <f t="shared" si="12"/>
        <v>25000</v>
      </c>
    </row>
    <row r="244" spans="1:24">
      <c r="A244" s="55"/>
      <c r="B244" s="55"/>
      <c r="C244" s="55"/>
      <c r="D244" s="55"/>
      <c r="E244" s="55"/>
      <c r="F244" s="55"/>
      <c r="G244" s="55"/>
      <c r="H244" s="55"/>
      <c r="I244" s="56"/>
      <c r="J244" s="55"/>
      <c r="K244" s="7"/>
      <c r="R244" s="105"/>
      <c r="T244" s="104"/>
      <c r="X244" s="109"/>
    </row>
    <row r="245" spans="1:24" ht="18.75">
      <c r="A245" s="67"/>
      <c r="B245" s="67" t="s">
        <v>465</v>
      </c>
      <c r="C245" s="67"/>
      <c r="D245" s="67" t="s">
        <v>466</v>
      </c>
      <c r="E245" s="67"/>
      <c r="F245" s="67"/>
      <c r="G245" s="67"/>
      <c r="H245" s="67"/>
      <c r="I245" s="68"/>
      <c r="J245" s="67"/>
      <c r="K245" s="9"/>
      <c r="M245" s="104"/>
      <c r="R245" s="105"/>
      <c r="T245" s="104"/>
      <c r="X245" s="109"/>
    </row>
    <row r="246" spans="1:24">
      <c r="A246" s="69"/>
      <c r="B246" s="69" t="s">
        <v>293</v>
      </c>
      <c r="C246" s="69"/>
      <c r="D246" s="69" t="s">
        <v>294</v>
      </c>
      <c r="E246" s="69"/>
      <c r="F246" s="69"/>
      <c r="G246" s="69"/>
      <c r="H246" s="69"/>
      <c r="I246" s="70"/>
      <c r="J246" s="69"/>
      <c r="K246" s="10"/>
      <c r="M246" s="104"/>
      <c r="R246" s="105"/>
      <c r="T246" s="104"/>
      <c r="X246" s="109"/>
    </row>
    <row r="247" spans="1:24">
      <c r="A247" s="69"/>
      <c r="B247" s="69" t="s">
        <v>295</v>
      </c>
      <c r="C247" s="69"/>
      <c r="D247" s="69" t="s">
        <v>296</v>
      </c>
      <c r="E247" s="69"/>
      <c r="F247" s="69"/>
      <c r="G247" s="69"/>
      <c r="H247" s="69"/>
      <c r="I247" s="70"/>
      <c r="J247" s="69"/>
      <c r="K247" s="10"/>
      <c r="M247" s="104"/>
      <c r="R247" s="105"/>
      <c r="T247" s="104"/>
      <c r="X247" s="109"/>
    </row>
    <row r="248" spans="1:24" ht="60">
      <c r="A248" s="73"/>
      <c r="B248" s="73" t="s">
        <v>467</v>
      </c>
      <c r="C248" s="73" t="s">
        <v>465</v>
      </c>
      <c r="D248" s="73" t="s">
        <v>468</v>
      </c>
      <c r="E248" s="74" t="s">
        <v>80</v>
      </c>
      <c r="F248" s="76">
        <v>1</v>
      </c>
      <c r="G248" s="74" t="s">
        <v>107</v>
      </c>
      <c r="H248" s="74"/>
      <c r="I248" s="77">
        <v>3000</v>
      </c>
      <c r="J248" s="74"/>
      <c r="K248" s="12">
        <v>3000</v>
      </c>
      <c r="M248" s="104"/>
      <c r="O248" s="18">
        <f t="shared" ref="O248:O262" si="16">K248</f>
        <v>3000</v>
      </c>
      <c r="R248" s="105">
        <f t="shared" si="15"/>
        <v>3000</v>
      </c>
      <c r="T248" s="104"/>
      <c r="X248" s="109">
        <f t="shared" si="12"/>
        <v>3000</v>
      </c>
    </row>
    <row r="249" spans="1:24" ht="60">
      <c r="A249" s="73"/>
      <c r="B249" s="73" t="s">
        <v>469</v>
      </c>
      <c r="C249" s="73" t="s">
        <v>465</v>
      </c>
      <c r="D249" s="73" t="s">
        <v>470</v>
      </c>
      <c r="E249" s="74" t="s">
        <v>16</v>
      </c>
      <c r="F249" s="76">
        <v>1</v>
      </c>
      <c r="G249" s="74" t="s">
        <v>17</v>
      </c>
      <c r="H249" s="74"/>
      <c r="I249" s="77">
        <v>5000</v>
      </c>
      <c r="J249" s="74"/>
      <c r="K249" s="12">
        <v>5000</v>
      </c>
      <c r="M249" s="104"/>
      <c r="O249" s="18">
        <f t="shared" si="16"/>
        <v>5000</v>
      </c>
      <c r="R249" s="105">
        <f t="shared" si="15"/>
        <v>5000</v>
      </c>
      <c r="T249" s="104"/>
      <c r="X249" s="109">
        <f t="shared" si="12"/>
        <v>5000</v>
      </c>
    </row>
    <row r="250" spans="1:24" ht="30">
      <c r="A250" s="73"/>
      <c r="B250" s="73" t="s">
        <v>471</v>
      </c>
      <c r="C250" s="73" t="s">
        <v>465</v>
      </c>
      <c r="D250" s="73" t="s">
        <v>472</v>
      </c>
      <c r="E250" s="74" t="s">
        <v>16</v>
      </c>
      <c r="F250" s="76">
        <v>1</v>
      </c>
      <c r="G250" s="74" t="s">
        <v>17</v>
      </c>
      <c r="H250" s="74"/>
      <c r="I250" s="77">
        <v>2000</v>
      </c>
      <c r="J250" s="74"/>
      <c r="K250" s="12">
        <v>2000</v>
      </c>
      <c r="M250" s="104"/>
      <c r="O250" s="18">
        <f t="shared" si="16"/>
        <v>2000</v>
      </c>
      <c r="R250" s="105">
        <f t="shared" ref="R250:R262" si="17">SUM(M250:P250)</f>
        <v>2000</v>
      </c>
      <c r="T250" s="104"/>
      <c r="X250" s="109">
        <f t="shared" si="12"/>
        <v>2000</v>
      </c>
    </row>
    <row r="251" spans="1:24" ht="45">
      <c r="A251" s="73"/>
      <c r="B251" s="73" t="s">
        <v>473</v>
      </c>
      <c r="C251" s="73" t="s">
        <v>465</v>
      </c>
      <c r="D251" s="73" t="s">
        <v>474</v>
      </c>
      <c r="E251" s="74" t="s">
        <v>80</v>
      </c>
      <c r="F251" s="76">
        <v>5</v>
      </c>
      <c r="G251" s="74" t="s">
        <v>107</v>
      </c>
      <c r="H251" s="74"/>
      <c r="I251" s="77">
        <v>25</v>
      </c>
      <c r="J251" s="74"/>
      <c r="K251" s="12">
        <v>125</v>
      </c>
      <c r="M251" s="104"/>
      <c r="O251" s="18">
        <f t="shared" si="16"/>
        <v>125</v>
      </c>
      <c r="R251" s="105">
        <f t="shared" si="17"/>
        <v>125</v>
      </c>
      <c r="T251" s="104"/>
      <c r="X251" s="109">
        <f t="shared" si="12"/>
        <v>125</v>
      </c>
    </row>
    <row r="252" spans="1:24" ht="45">
      <c r="A252" s="73"/>
      <c r="B252" s="73" t="s">
        <v>475</v>
      </c>
      <c r="C252" s="73" t="s">
        <v>465</v>
      </c>
      <c r="D252" s="73" t="s">
        <v>476</v>
      </c>
      <c r="E252" s="74" t="s">
        <v>80</v>
      </c>
      <c r="F252" s="76">
        <v>10</v>
      </c>
      <c r="G252" s="74" t="s">
        <v>107</v>
      </c>
      <c r="H252" s="74"/>
      <c r="I252" s="77">
        <v>25</v>
      </c>
      <c r="J252" s="74"/>
      <c r="K252" s="12">
        <v>250</v>
      </c>
      <c r="M252" s="104"/>
      <c r="O252" s="18">
        <f t="shared" si="16"/>
        <v>250</v>
      </c>
      <c r="R252" s="105">
        <f t="shared" si="17"/>
        <v>250</v>
      </c>
      <c r="T252" s="104"/>
      <c r="X252" s="109">
        <f t="shared" si="12"/>
        <v>250</v>
      </c>
    </row>
    <row r="253" spans="1:24" ht="30">
      <c r="A253" s="73"/>
      <c r="B253" s="73" t="s">
        <v>477</v>
      </c>
      <c r="C253" s="73" t="s">
        <v>465</v>
      </c>
      <c r="D253" s="73" t="s">
        <v>309</v>
      </c>
      <c r="E253" s="74" t="s">
        <v>80</v>
      </c>
      <c r="F253" s="76">
        <v>1</v>
      </c>
      <c r="G253" s="74" t="s">
        <v>107</v>
      </c>
      <c r="H253" s="74"/>
      <c r="I253" s="77">
        <v>250</v>
      </c>
      <c r="J253" s="74"/>
      <c r="K253" s="12">
        <v>250</v>
      </c>
      <c r="M253" s="104"/>
      <c r="O253" s="18">
        <f t="shared" si="16"/>
        <v>250</v>
      </c>
      <c r="R253" s="105">
        <f t="shared" si="17"/>
        <v>250</v>
      </c>
      <c r="T253" s="104"/>
      <c r="X253" s="109">
        <f t="shared" si="12"/>
        <v>250</v>
      </c>
    </row>
    <row r="254" spans="1:24" ht="30">
      <c r="A254" s="73"/>
      <c r="B254" s="73" t="s">
        <v>478</v>
      </c>
      <c r="C254" s="73" t="s">
        <v>465</v>
      </c>
      <c r="D254" s="73" t="s">
        <v>311</v>
      </c>
      <c r="E254" s="74" t="s">
        <v>80</v>
      </c>
      <c r="F254" s="76">
        <v>1</v>
      </c>
      <c r="G254" s="74" t="s">
        <v>107</v>
      </c>
      <c r="H254" s="74"/>
      <c r="I254" s="77">
        <v>500</v>
      </c>
      <c r="J254" s="74"/>
      <c r="K254" s="12">
        <v>500</v>
      </c>
      <c r="M254" s="104"/>
      <c r="O254" s="18">
        <f t="shared" si="16"/>
        <v>500</v>
      </c>
      <c r="R254" s="105">
        <f t="shared" si="17"/>
        <v>500</v>
      </c>
      <c r="T254" s="104"/>
      <c r="X254" s="109">
        <f t="shared" si="12"/>
        <v>500</v>
      </c>
    </row>
    <row r="255" spans="1:24" ht="60">
      <c r="A255" s="73"/>
      <c r="B255" s="73" t="s">
        <v>479</v>
      </c>
      <c r="C255" s="73" t="s">
        <v>465</v>
      </c>
      <c r="D255" s="73" t="s">
        <v>480</v>
      </c>
      <c r="E255" s="131" t="s">
        <v>16</v>
      </c>
      <c r="F255" s="132">
        <v>1</v>
      </c>
      <c r="G255" s="131" t="s">
        <v>17</v>
      </c>
      <c r="H255" s="131"/>
      <c r="I255" s="133">
        <v>2000</v>
      </c>
      <c r="J255" s="131"/>
      <c r="K255" s="134">
        <v>2000</v>
      </c>
      <c r="L255" s="135"/>
      <c r="M255"/>
      <c r="N255"/>
      <c r="O255" s="136">
        <f t="shared" si="16"/>
        <v>2000</v>
      </c>
      <c r="P255"/>
      <c r="Q255"/>
      <c r="R255" s="105">
        <f t="shared" si="17"/>
        <v>2000</v>
      </c>
      <c r="T255" s="104"/>
      <c r="X255" s="109">
        <f t="shared" si="12"/>
        <v>2000</v>
      </c>
    </row>
    <row r="256" spans="1:24" ht="45">
      <c r="A256" s="73"/>
      <c r="B256" s="73" t="s">
        <v>481</v>
      </c>
      <c r="C256" s="73" t="s">
        <v>465</v>
      </c>
      <c r="D256" s="73" t="s">
        <v>482</v>
      </c>
      <c r="E256" s="74" t="s">
        <v>16</v>
      </c>
      <c r="F256" s="76">
        <v>1</v>
      </c>
      <c r="G256" s="74" t="s">
        <v>17</v>
      </c>
      <c r="H256" s="74"/>
      <c r="I256" s="77">
        <v>500</v>
      </c>
      <c r="J256" s="74"/>
      <c r="K256" s="12">
        <v>500</v>
      </c>
      <c r="M256" s="104"/>
      <c r="O256" s="18">
        <f t="shared" si="16"/>
        <v>500</v>
      </c>
      <c r="R256" s="105">
        <f t="shared" si="17"/>
        <v>500</v>
      </c>
      <c r="T256" s="104"/>
      <c r="X256" s="109">
        <f t="shared" si="12"/>
        <v>500</v>
      </c>
    </row>
    <row r="257" spans="1:24">
      <c r="A257" s="73"/>
      <c r="B257" s="73" t="s">
        <v>483</v>
      </c>
      <c r="C257" s="73" t="s">
        <v>465</v>
      </c>
      <c r="D257" s="73" t="s">
        <v>484</v>
      </c>
      <c r="E257" s="131" t="s">
        <v>80</v>
      </c>
      <c r="F257" s="132">
        <v>4</v>
      </c>
      <c r="G257" s="131" t="s">
        <v>107</v>
      </c>
      <c r="H257" s="131"/>
      <c r="I257" s="133">
        <v>250</v>
      </c>
      <c r="J257" s="131"/>
      <c r="K257" s="134">
        <v>1000</v>
      </c>
      <c r="L257" s="135"/>
      <c r="M257"/>
      <c r="N257"/>
      <c r="O257" s="136">
        <f t="shared" si="16"/>
        <v>1000</v>
      </c>
      <c r="P257"/>
      <c r="Q257"/>
      <c r="R257" s="105">
        <f t="shared" si="17"/>
        <v>1000</v>
      </c>
      <c r="T257" s="104"/>
      <c r="X257" s="109">
        <f t="shared" si="12"/>
        <v>1000</v>
      </c>
    </row>
    <row r="258" spans="1:24" ht="45">
      <c r="A258" s="73"/>
      <c r="B258" s="73" t="s">
        <v>485</v>
      </c>
      <c r="C258" s="73" t="s">
        <v>465</v>
      </c>
      <c r="D258" s="73" t="s">
        <v>486</v>
      </c>
      <c r="E258" s="131" t="s">
        <v>80</v>
      </c>
      <c r="F258" s="132">
        <v>4</v>
      </c>
      <c r="G258" s="131" t="s">
        <v>107</v>
      </c>
      <c r="H258" s="131"/>
      <c r="I258" s="133">
        <v>125</v>
      </c>
      <c r="J258" s="131"/>
      <c r="K258" s="134">
        <v>500</v>
      </c>
      <c r="L258" s="135"/>
      <c r="M258"/>
      <c r="N258"/>
      <c r="O258" s="136">
        <f t="shared" si="16"/>
        <v>500</v>
      </c>
      <c r="P258"/>
      <c r="Q258"/>
      <c r="R258" s="105">
        <f t="shared" si="17"/>
        <v>500</v>
      </c>
      <c r="T258" s="104"/>
      <c r="X258" s="109"/>
    </row>
    <row r="259" spans="1:24" ht="45">
      <c r="A259" s="73"/>
      <c r="B259" s="73" t="s">
        <v>487</v>
      </c>
      <c r="C259" s="73" t="s">
        <v>465</v>
      </c>
      <c r="D259" s="73" t="s">
        <v>488</v>
      </c>
      <c r="E259" s="74" t="s">
        <v>80</v>
      </c>
      <c r="F259" s="76">
        <v>2</v>
      </c>
      <c r="G259" s="74" t="s">
        <v>107</v>
      </c>
      <c r="H259" s="74"/>
      <c r="I259" s="77">
        <v>3000</v>
      </c>
      <c r="J259" s="74"/>
      <c r="K259" s="12">
        <v>6000</v>
      </c>
      <c r="O259" s="18">
        <f t="shared" si="16"/>
        <v>6000</v>
      </c>
      <c r="R259" s="105">
        <f>SUM(M259:P259)</f>
        <v>6000</v>
      </c>
      <c r="T259" s="104"/>
      <c r="X259" s="109">
        <f t="shared" si="12"/>
        <v>6000</v>
      </c>
    </row>
    <row r="260" spans="1:24" ht="30">
      <c r="A260" s="73"/>
      <c r="B260" s="73" t="s">
        <v>489</v>
      </c>
      <c r="C260" s="73" t="s">
        <v>465</v>
      </c>
      <c r="D260" s="73" t="s">
        <v>490</v>
      </c>
      <c r="E260" s="74" t="s">
        <v>80</v>
      </c>
      <c r="F260" s="76">
        <v>12</v>
      </c>
      <c r="G260" s="74" t="s">
        <v>107</v>
      </c>
      <c r="H260" s="74"/>
      <c r="I260" s="77">
        <v>50</v>
      </c>
      <c r="J260" s="74"/>
      <c r="K260" s="138">
        <v>600</v>
      </c>
      <c r="M260" s="104"/>
      <c r="O260" s="18">
        <f t="shared" si="16"/>
        <v>600</v>
      </c>
      <c r="R260" s="105">
        <f t="shared" si="17"/>
        <v>600</v>
      </c>
      <c r="T260" s="104"/>
      <c r="X260" s="109">
        <f t="shared" si="12"/>
        <v>600</v>
      </c>
    </row>
    <row r="261" spans="1:24">
      <c r="A261" s="73"/>
      <c r="B261" s="73" t="s">
        <v>491</v>
      </c>
      <c r="C261" s="73" t="s">
        <v>465</v>
      </c>
      <c r="D261" s="73" t="s">
        <v>492</v>
      </c>
      <c r="E261" s="131" t="s">
        <v>80</v>
      </c>
      <c r="F261" s="132">
        <v>5</v>
      </c>
      <c r="G261" s="131" t="s">
        <v>107</v>
      </c>
      <c r="H261" s="131"/>
      <c r="I261" s="133">
        <v>85</v>
      </c>
      <c r="J261" s="131"/>
      <c r="K261" s="140">
        <v>425</v>
      </c>
      <c r="L261" s="137"/>
      <c r="M261"/>
      <c r="N261"/>
      <c r="O261" s="136">
        <f t="shared" si="16"/>
        <v>425</v>
      </c>
      <c r="P261"/>
      <c r="Q261"/>
      <c r="R261" s="105">
        <f t="shared" si="17"/>
        <v>425</v>
      </c>
      <c r="T261" s="104"/>
      <c r="X261" s="109">
        <f t="shared" si="12"/>
        <v>425</v>
      </c>
    </row>
    <row r="262" spans="1:24" ht="30">
      <c r="A262" s="73"/>
      <c r="B262" s="73" t="s">
        <v>493</v>
      </c>
      <c r="C262" s="73" t="s">
        <v>465</v>
      </c>
      <c r="D262" s="73" t="s">
        <v>494</v>
      </c>
      <c r="E262" s="131" t="s">
        <v>80</v>
      </c>
      <c r="F262" s="132">
        <v>30</v>
      </c>
      <c r="G262" s="131" t="s">
        <v>107</v>
      </c>
      <c r="H262" s="131"/>
      <c r="I262" s="133">
        <v>150</v>
      </c>
      <c r="J262" s="131"/>
      <c r="K262" s="140">
        <v>4500</v>
      </c>
      <c r="L262" s="137"/>
      <c r="N262"/>
      <c r="O262" s="136">
        <f t="shared" si="16"/>
        <v>4500</v>
      </c>
      <c r="P262"/>
      <c r="Q262"/>
      <c r="R262" s="105">
        <f t="shared" si="17"/>
        <v>4500</v>
      </c>
      <c r="T262" s="104"/>
      <c r="X262" s="109">
        <f t="shared" si="12"/>
        <v>4500</v>
      </c>
    </row>
    <row r="263" spans="1:24">
      <c r="A263" s="73"/>
      <c r="B263" s="73"/>
      <c r="C263" s="73"/>
      <c r="D263" s="73"/>
      <c r="E263" s="74"/>
      <c r="F263" s="76"/>
      <c r="G263" s="74"/>
      <c r="H263" s="74"/>
      <c r="I263" s="77"/>
      <c r="J263" s="74"/>
      <c r="K263" s="139"/>
      <c r="M263" s="104"/>
      <c r="R263" s="105"/>
      <c r="T263" s="104"/>
      <c r="X263" s="109"/>
    </row>
    <row r="264" spans="1:24" ht="18.75">
      <c r="A264" s="67"/>
      <c r="B264" s="67" t="s">
        <v>495</v>
      </c>
      <c r="C264" s="67"/>
      <c r="D264" s="67" t="s">
        <v>496</v>
      </c>
      <c r="E264" s="67"/>
      <c r="F264" s="67"/>
      <c r="G264" s="67"/>
      <c r="H264" s="67"/>
      <c r="I264" s="68"/>
      <c r="J264" s="67"/>
      <c r="K264" s="9"/>
      <c r="R264" s="105"/>
      <c r="T264" s="104"/>
      <c r="X264" s="109"/>
    </row>
    <row r="265" spans="1:24">
      <c r="A265" s="69"/>
      <c r="B265" s="69" t="s">
        <v>293</v>
      </c>
      <c r="C265" s="69"/>
      <c r="D265" s="69" t="s">
        <v>294</v>
      </c>
      <c r="E265" s="69"/>
      <c r="F265" s="69"/>
      <c r="G265" s="69"/>
      <c r="H265" s="69"/>
      <c r="I265" s="70"/>
      <c r="J265" s="69"/>
      <c r="K265" s="10"/>
      <c r="M265" s="104"/>
      <c r="R265" s="105"/>
      <c r="T265" s="104"/>
      <c r="X265" s="109"/>
    </row>
    <row r="266" spans="1:24">
      <c r="A266" s="69"/>
      <c r="B266" s="69" t="s">
        <v>295</v>
      </c>
      <c r="C266" s="69"/>
      <c r="D266" s="69" t="s">
        <v>296</v>
      </c>
      <c r="E266" s="69"/>
      <c r="F266" s="69"/>
      <c r="G266" s="69"/>
      <c r="H266" s="69"/>
      <c r="I266" s="70"/>
      <c r="J266" s="69"/>
      <c r="K266" s="10"/>
      <c r="M266" s="104"/>
      <c r="R266" s="105"/>
      <c r="T266" s="104"/>
      <c r="X266" s="109"/>
    </row>
    <row r="267" spans="1:24" ht="51" customHeight="1">
      <c r="A267" s="73"/>
      <c r="B267" s="73" t="s">
        <v>497</v>
      </c>
      <c r="C267" s="73" t="s">
        <v>495</v>
      </c>
      <c r="D267" s="73" t="s">
        <v>498</v>
      </c>
      <c r="E267" s="74" t="s">
        <v>16</v>
      </c>
      <c r="F267" s="76">
        <v>1</v>
      </c>
      <c r="G267" s="74" t="s">
        <v>17</v>
      </c>
      <c r="H267" s="74"/>
      <c r="I267" s="77">
        <v>5000</v>
      </c>
      <c r="J267" s="74"/>
      <c r="K267" s="12">
        <v>5000</v>
      </c>
      <c r="M267" s="104"/>
      <c r="N267" s="18">
        <f t="shared" ref="N267:N272" si="18">K267</f>
        <v>5000</v>
      </c>
      <c r="R267" s="105">
        <f t="shared" ref="R267:R276" si="19">SUM(M267:P267)</f>
        <v>5000</v>
      </c>
      <c r="T267" s="104"/>
      <c r="X267" s="109">
        <f t="shared" si="12"/>
        <v>5000</v>
      </c>
    </row>
    <row r="268" spans="1:24" ht="30">
      <c r="A268" s="73"/>
      <c r="B268" s="73" t="s">
        <v>499</v>
      </c>
      <c r="C268" s="73" t="s">
        <v>495</v>
      </c>
      <c r="D268" s="73" t="s">
        <v>500</v>
      </c>
      <c r="E268" s="74" t="s">
        <v>16</v>
      </c>
      <c r="F268" s="76">
        <v>1</v>
      </c>
      <c r="G268" s="74" t="s">
        <v>17</v>
      </c>
      <c r="H268" s="74"/>
      <c r="I268" s="77">
        <v>2000</v>
      </c>
      <c r="J268" s="74"/>
      <c r="K268" s="12">
        <v>2000</v>
      </c>
      <c r="M268" s="104"/>
      <c r="N268" s="18">
        <f t="shared" si="18"/>
        <v>2000</v>
      </c>
      <c r="R268" s="105">
        <f t="shared" si="19"/>
        <v>2000</v>
      </c>
      <c r="T268" s="104"/>
      <c r="X268" s="109">
        <f t="shared" si="12"/>
        <v>2000</v>
      </c>
    </row>
    <row r="269" spans="1:24" ht="45">
      <c r="A269" s="73"/>
      <c r="B269" s="73" t="s">
        <v>501</v>
      </c>
      <c r="C269" s="73" t="s">
        <v>495</v>
      </c>
      <c r="D269" s="73" t="s">
        <v>502</v>
      </c>
      <c r="E269" s="74" t="s">
        <v>80</v>
      </c>
      <c r="F269" s="76">
        <v>5</v>
      </c>
      <c r="G269" s="74" t="s">
        <v>107</v>
      </c>
      <c r="H269" s="74"/>
      <c r="I269" s="77">
        <v>25</v>
      </c>
      <c r="J269" s="74"/>
      <c r="K269" s="12">
        <v>125</v>
      </c>
      <c r="M269" s="104"/>
      <c r="N269" s="18">
        <f t="shared" si="18"/>
        <v>125</v>
      </c>
      <c r="R269" s="105">
        <f t="shared" si="19"/>
        <v>125</v>
      </c>
      <c r="T269" s="104"/>
      <c r="X269" s="109">
        <f t="shared" si="12"/>
        <v>125</v>
      </c>
    </row>
    <row r="270" spans="1:24" ht="45">
      <c r="A270" s="73"/>
      <c r="B270" s="73" t="s">
        <v>503</v>
      </c>
      <c r="C270" s="73" t="s">
        <v>495</v>
      </c>
      <c r="D270" s="73" t="s">
        <v>504</v>
      </c>
      <c r="E270" s="74" t="s">
        <v>80</v>
      </c>
      <c r="F270" s="76">
        <v>10</v>
      </c>
      <c r="G270" s="74" t="s">
        <v>107</v>
      </c>
      <c r="H270" s="74"/>
      <c r="I270" s="77">
        <v>25</v>
      </c>
      <c r="J270" s="74"/>
      <c r="K270" s="12">
        <v>250</v>
      </c>
      <c r="M270" s="104"/>
      <c r="N270" s="18">
        <f t="shared" si="18"/>
        <v>250</v>
      </c>
      <c r="R270" s="105">
        <f t="shared" si="19"/>
        <v>250</v>
      </c>
      <c r="T270" s="104"/>
      <c r="X270" s="109">
        <f t="shared" si="12"/>
        <v>250</v>
      </c>
    </row>
    <row r="271" spans="1:24" ht="30">
      <c r="A271" s="73"/>
      <c r="B271" s="73" t="s">
        <v>505</v>
      </c>
      <c r="C271" s="73" t="s">
        <v>495</v>
      </c>
      <c r="D271" s="73" t="s">
        <v>309</v>
      </c>
      <c r="E271" s="74" t="s">
        <v>80</v>
      </c>
      <c r="F271" s="76">
        <v>1</v>
      </c>
      <c r="G271" s="74" t="s">
        <v>107</v>
      </c>
      <c r="H271" s="74"/>
      <c r="I271" s="77">
        <v>250</v>
      </c>
      <c r="J271" s="74"/>
      <c r="K271" s="12">
        <v>250</v>
      </c>
      <c r="M271" s="104"/>
      <c r="N271" s="18">
        <f t="shared" si="18"/>
        <v>250</v>
      </c>
      <c r="R271" s="105">
        <f t="shared" si="19"/>
        <v>250</v>
      </c>
      <c r="T271" s="104"/>
      <c r="X271" s="109">
        <f t="shared" si="12"/>
        <v>250</v>
      </c>
    </row>
    <row r="272" spans="1:24" ht="30">
      <c r="A272" s="73"/>
      <c r="B272" s="73" t="s">
        <v>506</v>
      </c>
      <c r="C272" s="73" t="s">
        <v>495</v>
      </c>
      <c r="D272" s="73" t="s">
        <v>311</v>
      </c>
      <c r="E272" s="74" t="s">
        <v>80</v>
      </c>
      <c r="F272" s="76">
        <v>1</v>
      </c>
      <c r="G272" s="74" t="s">
        <v>107</v>
      </c>
      <c r="H272" s="74"/>
      <c r="I272" s="77">
        <v>500</v>
      </c>
      <c r="J272" s="74"/>
      <c r="K272" s="12">
        <v>500</v>
      </c>
      <c r="M272" s="104"/>
      <c r="N272" s="18">
        <f t="shared" si="18"/>
        <v>500</v>
      </c>
      <c r="R272" s="105">
        <f t="shared" si="19"/>
        <v>500</v>
      </c>
      <c r="T272" s="104"/>
      <c r="X272" s="109">
        <f t="shared" si="12"/>
        <v>500</v>
      </c>
    </row>
    <row r="273" spans="1:24">
      <c r="A273" s="69"/>
      <c r="B273" s="69" t="s">
        <v>317</v>
      </c>
      <c r="C273" s="69"/>
      <c r="D273" s="69" t="s">
        <v>318</v>
      </c>
      <c r="E273" s="69"/>
      <c r="F273" s="69"/>
      <c r="G273" s="69"/>
      <c r="H273" s="69"/>
      <c r="I273" s="70"/>
      <c r="J273" s="69"/>
      <c r="K273" s="10"/>
      <c r="M273" s="104"/>
      <c r="R273" s="105"/>
      <c r="T273" s="104"/>
      <c r="X273" s="109"/>
    </row>
    <row r="274" spans="1:24" ht="60">
      <c r="A274" s="73"/>
      <c r="B274" s="73" t="s">
        <v>507</v>
      </c>
      <c r="C274" s="73" t="s">
        <v>495</v>
      </c>
      <c r="D274" s="73" t="s">
        <v>508</v>
      </c>
      <c r="E274" s="74" t="s">
        <v>16</v>
      </c>
      <c r="F274" s="76">
        <v>1</v>
      </c>
      <c r="G274" s="74" t="s">
        <v>17</v>
      </c>
      <c r="H274" s="74"/>
      <c r="I274" s="77">
        <v>2000</v>
      </c>
      <c r="J274" s="74"/>
      <c r="K274" s="12">
        <v>2000</v>
      </c>
      <c r="M274" s="104"/>
      <c r="N274" s="18">
        <f>K274</f>
        <v>2000</v>
      </c>
      <c r="R274" s="105">
        <f t="shared" si="19"/>
        <v>2000</v>
      </c>
      <c r="T274" s="104"/>
      <c r="X274" s="109">
        <f t="shared" si="12"/>
        <v>2000</v>
      </c>
    </row>
    <row r="275" spans="1:24">
      <c r="A275" s="69"/>
      <c r="B275" s="69" t="s">
        <v>357</v>
      </c>
      <c r="C275" s="69"/>
      <c r="D275" s="69" t="s">
        <v>358</v>
      </c>
      <c r="E275" s="69"/>
      <c r="F275" s="69"/>
      <c r="G275" s="69"/>
      <c r="H275" s="69"/>
      <c r="I275" s="70"/>
      <c r="J275" s="69"/>
      <c r="K275" s="10"/>
      <c r="M275" s="104"/>
      <c r="R275" s="105"/>
      <c r="T275" s="104"/>
      <c r="X275" s="109"/>
    </row>
    <row r="276" spans="1:24" ht="60">
      <c r="A276" s="73"/>
      <c r="B276" s="73" t="s">
        <v>509</v>
      </c>
      <c r="C276" s="73" t="s">
        <v>495</v>
      </c>
      <c r="D276" s="73" t="s">
        <v>510</v>
      </c>
      <c r="E276" s="74" t="s">
        <v>16</v>
      </c>
      <c r="F276" s="76">
        <v>1</v>
      </c>
      <c r="G276" s="74" t="s">
        <v>17</v>
      </c>
      <c r="H276" s="74"/>
      <c r="I276" s="77">
        <v>500</v>
      </c>
      <c r="J276" s="74"/>
      <c r="K276" s="12">
        <v>500</v>
      </c>
      <c r="M276" s="104"/>
      <c r="N276" s="18">
        <f>K276</f>
        <v>500</v>
      </c>
      <c r="R276" s="105">
        <f t="shared" si="19"/>
        <v>500</v>
      </c>
      <c r="T276" s="104"/>
      <c r="X276" s="109">
        <f t="shared" ref="X276:X324" si="20">R276-T276-U276</f>
        <v>500</v>
      </c>
    </row>
    <row r="277" spans="1:24">
      <c r="A277" s="71"/>
      <c r="B277" s="71" t="s">
        <v>365</v>
      </c>
      <c r="C277" s="71"/>
      <c r="D277" s="71" t="s">
        <v>366</v>
      </c>
      <c r="E277" s="71"/>
      <c r="F277" s="71"/>
      <c r="G277" s="71"/>
      <c r="H277" s="71"/>
      <c r="I277" s="72"/>
      <c r="J277" s="71"/>
      <c r="K277" s="11"/>
      <c r="M277" s="104"/>
      <c r="R277" s="105"/>
      <c r="T277" s="104"/>
      <c r="X277" s="109">
        <f t="shared" si="20"/>
        <v>0</v>
      </c>
    </row>
    <row r="278" spans="1:24" ht="30">
      <c r="A278" s="73"/>
      <c r="B278" s="73" t="s">
        <v>511</v>
      </c>
      <c r="C278" s="73" t="s">
        <v>495</v>
      </c>
      <c r="D278" s="73" t="s">
        <v>512</v>
      </c>
      <c r="E278" s="74" t="s">
        <v>80</v>
      </c>
      <c r="F278" s="76">
        <v>1</v>
      </c>
      <c r="G278" s="74" t="s">
        <v>107</v>
      </c>
      <c r="H278" s="74"/>
      <c r="I278" s="77">
        <v>500</v>
      </c>
      <c r="J278" s="74"/>
      <c r="K278" s="12">
        <v>500</v>
      </c>
      <c r="M278" s="104"/>
      <c r="N278" s="18">
        <f>K278</f>
        <v>500</v>
      </c>
      <c r="R278" s="105">
        <f t="shared" ref="R278:R297" si="21">SUM(M278:P278)</f>
        <v>500</v>
      </c>
      <c r="T278" s="104"/>
      <c r="X278" s="109">
        <f t="shared" si="20"/>
        <v>500</v>
      </c>
    </row>
    <row r="279" spans="1:24" ht="30">
      <c r="A279" s="73"/>
      <c r="B279" s="73" t="s">
        <v>513</v>
      </c>
      <c r="C279" s="73" t="s">
        <v>495</v>
      </c>
      <c r="D279" s="73" t="s">
        <v>514</v>
      </c>
      <c r="E279" s="74" t="s">
        <v>80</v>
      </c>
      <c r="F279" s="76">
        <v>1</v>
      </c>
      <c r="G279" s="74" t="s">
        <v>107</v>
      </c>
      <c r="H279" s="74"/>
      <c r="I279" s="77">
        <v>200</v>
      </c>
      <c r="J279" s="74"/>
      <c r="K279" s="12">
        <v>200</v>
      </c>
      <c r="M279" s="104"/>
      <c r="N279" s="18">
        <f>K279</f>
        <v>200</v>
      </c>
      <c r="R279" s="105">
        <f t="shared" si="21"/>
        <v>200</v>
      </c>
      <c r="T279" s="104"/>
      <c r="X279" s="109">
        <f t="shared" si="20"/>
        <v>200</v>
      </c>
    </row>
    <row r="280" spans="1:24" ht="45">
      <c r="A280" s="73"/>
      <c r="B280" s="73" t="s">
        <v>515</v>
      </c>
      <c r="C280" s="73" t="s">
        <v>495</v>
      </c>
      <c r="D280" s="73" t="s">
        <v>516</v>
      </c>
      <c r="E280" s="74" t="s">
        <v>242</v>
      </c>
      <c r="F280" s="74"/>
      <c r="G280" s="74"/>
      <c r="H280" s="74"/>
      <c r="I280" s="75"/>
      <c r="J280" s="74"/>
      <c r="K280" s="12"/>
      <c r="M280" s="104"/>
      <c r="R280" s="105"/>
      <c r="T280" s="104"/>
      <c r="X280" s="109"/>
    </row>
    <row r="281" spans="1:24" ht="30">
      <c r="A281" s="73"/>
      <c r="B281" s="73" t="s">
        <v>517</v>
      </c>
      <c r="C281" s="73" t="s">
        <v>495</v>
      </c>
      <c r="D281" s="73" t="s">
        <v>518</v>
      </c>
      <c r="E281" s="74" t="s">
        <v>80</v>
      </c>
      <c r="F281" s="76">
        <v>1</v>
      </c>
      <c r="G281" s="74" t="s">
        <v>107</v>
      </c>
      <c r="H281" s="74"/>
      <c r="I281" s="77">
        <v>125</v>
      </c>
      <c r="J281" s="74"/>
      <c r="K281" s="12">
        <v>125</v>
      </c>
      <c r="M281" s="104"/>
      <c r="N281" s="18">
        <f>K281</f>
        <v>125</v>
      </c>
      <c r="R281" s="105">
        <f t="shared" si="21"/>
        <v>125</v>
      </c>
      <c r="T281" s="104"/>
      <c r="X281" s="109">
        <f t="shared" si="20"/>
        <v>125</v>
      </c>
    </row>
    <row r="282" spans="1:24" ht="45">
      <c r="A282" s="73"/>
      <c r="B282" s="73" t="s">
        <v>519</v>
      </c>
      <c r="C282" s="73" t="s">
        <v>495</v>
      </c>
      <c r="D282" s="73" t="s">
        <v>520</v>
      </c>
      <c r="E282" s="74" t="s">
        <v>80</v>
      </c>
      <c r="F282" s="76">
        <v>1</v>
      </c>
      <c r="G282" s="74" t="s">
        <v>107</v>
      </c>
      <c r="H282" s="74"/>
      <c r="I282" s="77">
        <v>400</v>
      </c>
      <c r="J282" s="74"/>
      <c r="K282" s="12">
        <v>400</v>
      </c>
      <c r="M282" s="104"/>
      <c r="N282" s="18">
        <f>K282</f>
        <v>400</v>
      </c>
      <c r="R282" s="105">
        <f t="shared" si="21"/>
        <v>400</v>
      </c>
      <c r="T282" s="104"/>
      <c r="X282" s="109">
        <f t="shared" si="20"/>
        <v>400</v>
      </c>
    </row>
    <row r="283" spans="1:24">
      <c r="A283" s="69"/>
      <c r="B283" s="69" t="s">
        <v>399</v>
      </c>
      <c r="C283" s="69"/>
      <c r="D283" s="69" t="s">
        <v>400</v>
      </c>
      <c r="E283" s="69"/>
      <c r="F283" s="69"/>
      <c r="G283" s="69"/>
      <c r="H283" s="69"/>
      <c r="I283" s="70"/>
      <c r="J283" s="69"/>
      <c r="K283" s="10"/>
      <c r="M283" s="104"/>
      <c r="R283" s="105"/>
      <c r="T283" s="104"/>
      <c r="X283" s="109"/>
    </row>
    <row r="284" spans="1:24">
      <c r="A284" s="69"/>
      <c r="B284" s="69" t="s">
        <v>401</v>
      </c>
      <c r="C284" s="69"/>
      <c r="D284" s="69" t="s">
        <v>402</v>
      </c>
      <c r="E284" s="69"/>
      <c r="F284" s="69"/>
      <c r="G284" s="69"/>
      <c r="H284" s="69"/>
      <c r="I284" s="70"/>
      <c r="J284" s="69"/>
      <c r="K284" s="10"/>
      <c r="M284" s="104"/>
      <c r="R284" s="105"/>
      <c r="T284" s="104"/>
      <c r="X284" s="109"/>
    </row>
    <row r="285" spans="1:24" ht="45">
      <c r="A285" s="73"/>
      <c r="B285" s="73" t="s">
        <v>521</v>
      </c>
      <c r="C285" s="73" t="s">
        <v>495</v>
      </c>
      <c r="D285" s="73" t="s">
        <v>522</v>
      </c>
      <c r="E285" s="74" t="s">
        <v>80</v>
      </c>
      <c r="F285" s="76">
        <v>2</v>
      </c>
      <c r="G285" s="74" t="s">
        <v>107</v>
      </c>
      <c r="H285" s="74"/>
      <c r="I285" s="77">
        <v>3000</v>
      </c>
      <c r="J285" s="74"/>
      <c r="K285" s="12">
        <v>6000</v>
      </c>
      <c r="M285" s="104"/>
      <c r="N285" s="18">
        <f>K285</f>
        <v>6000</v>
      </c>
      <c r="R285" s="105">
        <f t="shared" si="21"/>
        <v>6000</v>
      </c>
      <c r="T285" s="104"/>
      <c r="X285" s="109">
        <f t="shared" si="20"/>
        <v>6000</v>
      </c>
    </row>
    <row r="286" spans="1:24" ht="30">
      <c r="A286" s="73"/>
      <c r="B286" s="73" t="s">
        <v>523</v>
      </c>
      <c r="C286" s="73" t="s">
        <v>495</v>
      </c>
      <c r="D286" s="73" t="s">
        <v>524</v>
      </c>
      <c r="E286" s="74" t="s">
        <v>80</v>
      </c>
      <c r="F286" s="76">
        <v>13</v>
      </c>
      <c r="G286" s="74" t="s">
        <v>107</v>
      </c>
      <c r="H286" s="74"/>
      <c r="I286" s="77">
        <v>50</v>
      </c>
      <c r="J286" s="74"/>
      <c r="K286" s="12">
        <v>650</v>
      </c>
      <c r="M286" s="104"/>
      <c r="N286" s="18">
        <f>K286</f>
        <v>650</v>
      </c>
      <c r="R286" s="105">
        <f t="shared" si="21"/>
        <v>650</v>
      </c>
      <c r="T286" s="104"/>
      <c r="X286" s="109">
        <f t="shared" si="20"/>
        <v>650</v>
      </c>
    </row>
    <row r="287" spans="1:24">
      <c r="A287" s="73"/>
      <c r="B287" s="73" t="s">
        <v>525</v>
      </c>
      <c r="C287" s="73" t="s">
        <v>495</v>
      </c>
      <c r="D287" s="73" t="s">
        <v>526</v>
      </c>
      <c r="E287" s="74" t="s">
        <v>80</v>
      </c>
      <c r="F287" s="76">
        <v>5</v>
      </c>
      <c r="G287" s="74" t="s">
        <v>107</v>
      </c>
      <c r="H287" s="74"/>
      <c r="I287" s="77">
        <v>85</v>
      </c>
      <c r="J287" s="74"/>
      <c r="K287" s="12">
        <v>425</v>
      </c>
      <c r="M287" s="104"/>
      <c r="N287" s="18">
        <f>K287</f>
        <v>425</v>
      </c>
      <c r="R287" s="105">
        <f t="shared" si="21"/>
        <v>425</v>
      </c>
      <c r="T287" s="104"/>
      <c r="X287" s="109">
        <f t="shared" si="20"/>
        <v>425</v>
      </c>
    </row>
    <row r="288" spans="1:24">
      <c r="A288" s="69"/>
      <c r="B288" s="69" t="s">
        <v>449</v>
      </c>
      <c r="C288" s="69"/>
      <c r="D288" s="69" t="s">
        <v>450</v>
      </c>
      <c r="E288" s="69"/>
      <c r="F288" s="69"/>
      <c r="G288" s="69"/>
      <c r="H288" s="69"/>
      <c r="I288" s="70"/>
      <c r="J288" s="69"/>
      <c r="K288" s="10"/>
      <c r="M288" s="104"/>
      <c r="R288" s="105"/>
      <c r="T288" s="104"/>
      <c r="X288" s="109"/>
    </row>
    <row r="289" spans="1:24" ht="30">
      <c r="A289" s="73"/>
      <c r="B289" s="73" t="s">
        <v>527</v>
      </c>
      <c r="C289" s="73" t="s">
        <v>495</v>
      </c>
      <c r="D289" s="73" t="s">
        <v>528</v>
      </c>
      <c r="E289" s="74" t="s">
        <v>80</v>
      </c>
      <c r="F289" s="76">
        <v>25</v>
      </c>
      <c r="G289" s="74" t="s">
        <v>107</v>
      </c>
      <c r="H289" s="74"/>
      <c r="I289" s="77">
        <v>150</v>
      </c>
      <c r="J289" s="74"/>
      <c r="K289" s="12">
        <v>3750</v>
      </c>
      <c r="M289" s="104"/>
      <c r="N289" s="18">
        <f>K289</f>
        <v>3750</v>
      </c>
      <c r="R289" s="105">
        <f t="shared" si="21"/>
        <v>3750</v>
      </c>
      <c r="T289" s="104"/>
      <c r="X289" s="109">
        <f t="shared" si="20"/>
        <v>3750</v>
      </c>
    </row>
    <row r="290" spans="1:24">
      <c r="A290" s="55"/>
      <c r="B290" s="55"/>
      <c r="C290" s="55"/>
      <c r="D290" s="55"/>
      <c r="E290" s="55"/>
      <c r="F290" s="55"/>
      <c r="G290" s="55"/>
      <c r="H290" s="55"/>
      <c r="I290" s="56"/>
      <c r="J290" s="55"/>
      <c r="K290" s="7"/>
      <c r="R290" s="105"/>
      <c r="T290" s="104"/>
      <c r="X290" s="109"/>
    </row>
    <row r="291" spans="1:24" ht="18.75">
      <c r="A291" s="67"/>
      <c r="B291" s="67" t="s">
        <v>529</v>
      </c>
      <c r="C291" s="67"/>
      <c r="D291" s="67" t="s">
        <v>530</v>
      </c>
      <c r="E291" s="67"/>
      <c r="F291" s="67"/>
      <c r="G291" s="67"/>
      <c r="H291" s="67"/>
      <c r="I291" s="68"/>
      <c r="J291" s="67"/>
      <c r="K291" s="9"/>
      <c r="M291" s="104"/>
      <c r="R291" s="105"/>
      <c r="T291" s="104"/>
      <c r="X291" s="109"/>
    </row>
    <row r="292" spans="1:24">
      <c r="A292" s="69"/>
      <c r="B292" s="69" t="s">
        <v>293</v>
      </c>
      <c r="C292" s="69"/>
      <c r="D292" s="69" t="s">
        <v>294</v>
      </c>
      <c r="E292" s="69"/>
      <c r="F292" s="69"/>
      <c r="G292" s="69"/>
      <c r="H292" s="69"/>
      <c r="I292" s="70"/>
      <c r="J292" s="69"/>
      <c r="K292" s="10"/>
      <c r="M292" s="104"/>
      <c r="R292" s="105"/>
      <c r="T292" s="104"/>
      <c r="X292" s="109"/>
    </row>
    <row r="293" spans="1:24">
      <c r="A293" s="69"/>
      <c r="B293" s="69" t="s">
        <v>295</v>
      </c>
      <c r="C293" s="69"/>
      <c r="D293" s="69" t="s">
        <v>296</v>
      </c>
      <c r="E293" s="69"/>
      <c r="F293" s="69"/>
      <c r="G293" s="69"/>
      <c r="H293" s="69"/>
      <c r="I293" s="70"/>
      <c r="J293" s="69"/>
      <c r="K293" s="10"/>
      <c r="M293" s="104"/>
      <c r="R293" s="105"/>
      <c r="T293" s="104"/>
      <c r="X293" s="109"/>
    </row>
    <row r="294" spans="1:24" ht="45">
      <c r="A294" s="73"/>
      <c r="B294" s="73" t="s">
        <v>531</v>
      </c>
      <c r="C294" s="73" t="s">
        <v>529</v>
      </c>
      <c r="D294" s="73" t="s">
        <v>532</v>
      </c>
      <c r="E294" s="74" t="s">
        <v>80</v>
      </c>
      <c r="F294" s="76">
        <v>7</v>
      </c>
      <c r="G294" s="74" t="s">
        <v>107</v>
      </c>
      <c r="H294" s="74"/>
      <c r="I294" s="77">
        <v>2000</v>
      </c>
      <c r="J294" s="74"/>
      <c r="K294" s="12">
        <v>14000</v>
      </c>
      <c r="M294" s="104">
        <f>K294</f>
        <v>14000</v>
      </c>
      <c r="R294" s="105">
        <f t="shared" si="21"/>
        <v>14000</v>
      </c>
      <c r="T294" s="104"/>
      <c r="X294" s="109">
        <f t="shared" si="20"/>
        <v>14000</v>
      </c>
    </row>
    <row r="295" spans="1:24" ht="60">
      <c r="A295" s="73"/>
      <c r="B295" s="73" t="s">
        <v>533</v>
      </c>
      <c r="C295" s="73" t="s">
        <v>529</v>
      </c>
      <c r="D295" s="73" t="s">
        <v>534</v>
      </c>
      <c r="E295" s="74" t="s">
        <v>80</v>
      </c>
      <c r="F295" s="76">
        <v>1</v>
      </c>
      <c r="G295" s="74" t="s">
        <v>107</v>
      </c>
      <c r="H295" s="74"/>
      <c r="I295" s="77">
        <v>3000</v>
      </c>
      <c r="J295" s="74"/>
      <c r="K295" s="12">
        <v>3000</v>
      </c>
      <c r="M295" s="104">
        <f>K295</f>
        <v>3000</v>
      </c>
      <c r="R295" s="105">
        <f t="shared" si="21"/>
        <v>3000</v>
      </c>
      <c r="T295" s="104"/>
      <c r="X295" s="109">
        <f t="shared" si="20"/>
        <v>3000</v>
      </c>
    </row>
    <row r="296" spans="1:24" ht="60">
      <c r="A296" s="73"/>
      <c r="B296" s="73" t="s">
        <v>535</v>
      </c>
      <c r="C296" s="73" t="s">
        <v>529</v>
      </c>
      <c r="D296" s="73" t="s">
        <v>536</v>
      </c>
      <c r="E296" s="74" t="s">
        <v>16</v>
      </c>
      <c r="F296" s="76">
        <v>1</v>
      </c>
      <c r="G296" s="74" t="s">
        <v>17</v>
      </c>
      <c r="H296" s="74"/>
      <c r="I296" s="77">
        <v>3000</v>
      </c>
      <c r="J296" s="74"/>
      <c r="K296" s="12">
        <v>3000</v>
      </c>
      <c r="M296" s="104">
        <f t="shared" ref="M296:M301" si="22">K296</f>
        <v>3000</v>
      </c>
      <c r="R296" s="105">
        <f t="shared" si="21"/>
        <v>3000</v>
      </c>
      <c r="T296" s="104"/>
      <c r="X296" s="109">
        <f t="shared" si="20"/>
        <v>3000</v>
      </c>
    </row>
    <row r="297" spans="1:24" ht="60">
      <c r="A297" s="73"/>
      <c r="B297" s="73" t="s">
        <v>537</v>
      </c>
      <c r="C297" s="73" t="s">
        <v>529</v>
      </c>
      <c r="D297" s="73" t="s">
        <v>538</v>
      </c>
      <c r="E297" s="74" t="s">
        <v>16</v>
      </c>
      <c r="F297" s="76">
        <v>1</v>
      </c>
      <c r="G297" s="74" t="s">
        <v>17</v>
      </c>
      <c r="H297" s="74"/>
      <c r="I297" s="77">
        <v>3000</v>
      </c>
      <c r="J297" s="74"/>
      <c r="K297" s="12">
        <v>3000</v>
      </c>
      <c r="M297" s="104">
        <f t="shared" si="22"/>
        <v>3000</v>
      </c>
      <c r="R297" s="105">
        <f t="shared" si="21"/>
        <v>3000</v>
      </c>
      <c r="T297" s="104"/>
      <c r="X297" s="109">
        <f t="shared" si="20"/>
        <v>3000</v>
      </c>
    </row>
    <row r="298" spans="1:24" ht="60">
      <c r="A298" s="73"/>
      <c r="B298" s="73" t="s">
        <v>539</v>
      </c>
      <c r="C298" s="73" t="s">
        <v>529</v>
      </c>
      <c r="D298" s="73" t="s">
        <v>540</v>
      </c>
      <c r="E298" s="74" t="s">
        <v>16</v>
      </c>
      <c r="F298" s="76">
        <v>1</v>
      </c>
      <c r="G298" s="74" t="s">
        <v>17</v>
      </c>
      <c r="H298" s="74"/>
      <c r="I298" s="77">
        <v>3000</v>
      </c>
      <c r="J298" s="74"/>
      <c r="K298" s="12">
        <v>3000</v>
      </c>
      <c r="M298" s="104">
        <f t="shared" si="22"/>
        <v>3000</v>
      </c>
      <c r="R298" s="105">
        <f t="shared" ref="R298:R315" si="23">SUM(M298:P298)</f>
        <v>3000</v>
      </c>
      <c r="T298" s="104"/>
      <c r="X298" s="109">
        <f t="shared" si="20"/>
        <v>3000</v>
      </c>
    </row>
    <row r="299" spans="1:24" ht="60">
      <c r="A299" s="73"/>
      <c r="B299" s="73" t="s">
        <v>541</v>
      </c>
      <c r="C299" s="73" t="s">
        <v>529</v>
      </c>
      <c r="D299" s="73" t="s">
        <v>542</v>
      </c>
      <c r="E299" s="74" t="s">
        <v>16</v>
      </c>
      <c r="F299" s="76">
        <v>1</v>
      </c>
      <c r="G299" s="74" t="s">
        <v>17</v>
      </c>
      <c r="H299" s="74"/>
      <c r="I299" s="77">
        <v>3000</v>
      </c>
      <c r="J299" s="74"/>
      <c r="K299" s="12">
        <v>3000</v>
      </c>
      <c r="M299" s="104">
        <f t="shared" si="22"/>
        <v>3000</v>
      </c>
      <c r="R299" s="105">
        <f t="shared" si="23"/>
        <v>3000</v>
      </c>
      <c r="T299" s="104"/>
      <c r="X299" s="109">
        <f t="shared" si="20"/>
        <v>3000</v>
      </c>
    </row>
    <row r="300" spans="1:24" ht="60">
      <c r="A300" s="73"/>
      <c r="B300" s="73" t="s">
        <v>543</v>
      </c>
      <c r="C300" s="73" t="s">
        <v>529</v>
      </c>
      <c r="D300" s="73" t="s">
        <v>544</v>
      </c>
      <c r="E300" s="74" t="s">
        <v>16</v>
      </c>
      <c r="F300" s="76">
        <v>1</v>
      </c>
      <c r="G300" s="74" t="s">
        <v>17</v>
      </c>
      <c r="H300" s="74"/>
      <c r="I300" s="77">
        <v>3000</v>
      </c>
      <c r="J300" s="74"/>
      <c r="K300" s="12">
        <v>3000</v>
      </c>
      <c r="M300" s="104">
        <f t="shared" si="22"/>
        <v>3000</v>
      </c>
      <c r="R300" s="105">
        <f t="shared" si="23"/>
        <v>3000</v>
      </c>
      <c r="T300" s="104"/>
      <c r="X300" s="109">
        <f t="shared" si="20"/>
        <v>3000</v>
      </c>
    </row>
    <row r="301" spans="1:24" ht="60">
      <c r="A301" s="73"/>
      <c r="B301" s="73" t="s">
        <v>545</v>
      </c>
      <c r="C301" s="73" t="s">
        <v>529</v>
      </c>
      <c r="D301" s="73" t="s">
        <v>546</v>
      </c>
      <c r="E301" s="74" t="s">
        <v>16</v>
      </c>
      <c r="F301" s="76">
        <v>1</v>
      </c>
      <c r="G301" s="74" t="s">
        <v>17</v>
      </c>
      <c r="H301" s="74"/>
      <c r="I301" s="77">
        <v>3000</v>
      </c>
      <c r="J301" s="74"/>
      <c r="K301" s="12">
        <v>3000</v>
      </c>
      <c r="M301" s="104">
        <f t="shared" si="22"/>
        <v>3000</v>
      </c>
      <c r="R301" s="105">
        <f t="shared" si="23"/>
        <v>3000</v>
      </c>
      <c r="T301" s="104"/>
      <c r="X301" s="109">
        <f t="shared" si="20"/>
        <v>3000</v>
      </c>
    </row>
    <row r="302" spans="1:24" ht="30">
      <c r="A302" s="73"/>
      <c r="B302" s="73" t="s">
        <v>547</v>
      </c>
      <c r="C302" s="73" t="s">
        <v>529</v>
      </c>
      <c r="D302" s="73" t="s">
        <v>548</v>
      </c>
      <c r="E302" s="74" t="s">
        <v>16</v>
      </c>
      <c r="F302" s="76">
        <v>1</v>
      </c>
      <c r="G302" s="74" t="s">
        <v>17</v>
      </c>
      <c r="H302" s="74"/>
      <c r="I302" s="77">
        <v>4000</v>
      </c>
      <c r="J302" s="74"/>
      <c r="K302" s="12">
        <v>4000</v>
      </c>
      <c r="M302" s="104">
        <f>K302</f>
        <v>4000</v>
      </c>
      <c r="R302" s="105">
        <f t="shared" si="23"/>
        <v>4000</v>
      </c>
      <c r="T302" s="104"/>
      <c r="X302" s="109">
        <f t="shared" si="20"/>
        <v>4000</v>
      </c>
    </row>
    <row r="303" spans="1:24" ht="45">
      <c r="A303" s="73"/>
      <c r="B303" s="73" t="s">
        <v>549</v>
      </c>
      <c r="C303" s="73" t="s">
        <v>529</v>
      </c>
      <c r="D303" s="73" t="s">
        <v>550</v>
      </c>
      <c r="E303" s="74" t="s">
        <v>80</v>
      </c>
      <c r="F303" s="76">
        <v>42</v>
      </c>
      <c r="G303" s="74" t="s">
        <v>107</v>
      </c>
      <c r="H303" s="74"/>
      <c r="I303" s="77">
        <v>25</v>
      </c>
      <c r="J303" s="74"/>
      <c r="K303" s="12">
        <v>1050</v>
      </c>
      <c r="M303" s="104">
        <f>K303</f>
        <v>1050</v>
      </c>
      <c r="R303" s="105">
        <f t="shared" si="23"/>
        <v>1050</v>
      </c>
      <c r="T303" s="104"/>
      <c r="X303" s="109">
        <f t="shared" si="20"/>
        <v>1050</v>
      </c>
    </row>
    <row r="304" spans="1:24" ht="30">
      <c r="A304" s="73"/>
      <c r="B304" s="73" t="s">
        <v>551</v>
      </c>
      <c r="C304" s="73" t="s">
        <v>529</v>
      </c>
      <c r="D304" s="73" t="s">
        <v>311</v>
      </c>
      <c r="E304" s="74" t="s">
        <v>80</v>
      </c>
      <c r="F304" s="76">
        <v>6</v>
      </c>
      <c r="G304" s="74" t="s">
        <v>107</v>
      </c>
      <c r="H304" s="74"/>
      <c r="I304" s="77">
        <v>500</v>
      </c>
      <c r="J304" s="74"/>
      <c r="K304" s="12">
        <v>3000</v>
      </c>
      <c r="M304" s="104">
        <f>K304</f>
        <v>3000</v>
      </c>
      <c r="R304" s="105">
        <f t="shared" si="23"/>
        <v>3000</v>
      </c>
      <c r="T304" s="104"/>
      <c r="X304" s="109">
        <f t="shared" si="20"/>
        <v>3000</v>
      </c>
    </row>
    <row r="305" spans="1:24">
      <c r="A305" s="69"/>
      <c r="B305" s="69" t="s">
        <v>317</v>
      </c>
      <c r="C305" s="69"/>
      <c r="D305" s="69" t="s">
        <v>318</v>
      </c>
      <c r="E305" s="69"/>
      <c r="F305" s="69"/>
      <c r="G305" s="69"/>
      <c r="H305" s="69"/>
      <c r="I305" s="70"/>
      <c r="J305" s="69"/>
      <c r="K305" s="10"/>
      <c r="M305" s="104"/>
      <c r="R305" s="105"/>
      <c r="T305" s="104"/>
      <c r="X305" s="109"/>
    </row>
    <row r="306" spans="1:24" ht="75">
      <c r="A306" s="73"/>
      <c r="B306" s="73" t="s">
        <v>552</v>
      </c>
      <c r="C306" s="73" t="s">
        <v>529</v>
      </c>
      <c r="D306" s="73" t="s">
        <v>553</v>
      </c>
      <c r="E306" s="74" t="s">
        <v>16</v>
      </c>
      <c r="F306" s="76">
        <v>1</v>
      </c>
      <c r="G306" s="74" t="s">
        <v>17</v>
      </c>
      <c r="H306" s="74"/>
      <c r="I306" s="77">
        <v>10000</v>
      </c>
      <c r="J306" s="74"/>
      <c r="K306" s="12">
        <v>10000</v>
      </c>
      <c r="M306" s="104">
        <f t="shared" ref="M306:M313" si="24">K306</f>
        <v>10000</v>
      </c>
      <c r="R306" s="105">
        <f t="shared" si="23"/>
        <v>10000</v>
      </c>
      <c r="T306" s="104"/>
      <c r="X306" s="109">
        <f t="shared" si="20"/>
        <v>10000</v>
      </c>
    </row>
    <row r="307" spans="1:24" ht="60">
      <c r="A307" s="73"/>
      <c r="B307" s="73" t="s">
        <v>554</v>
      </c>
      <c r="C307" s="73" t="s">
        <v>529</v>
      </c>
      <c r="D307" s="73" t="s">
        <v>555</v>
      </c>
      <c r="E307" s="74" t="s">
        <v>88</v>
      </c>
      <c r="F307" s="76">
        <v>6</v>
      </c>
      <c r="G307" s="74" t="s">
        <v>107</v>
      </c>
      <c r="H307" s="74"/>
      <c r="I307" s="77">
        <v>3000</v>
      </c>
      <c r="J307" s="74"/>
      <c r="K307" s="12">
        <v>18000</v>
      </c>
      <c r="M307" s="104">
        <f t="shared" si="24"/>
        <v>18000</v>
      </c>
      <c r="R307" s="105">
        <f t="shared" si="23"/>
        <v>18000</v>
      </c>
      <c r="T307" s="104"/>
      <c r="X307" s="109">
        <f t="shared" si="20"/>
        <v>18000</v>
      </c>
    </row>
    <row r="308" spans="1:24" ht="45">
      <c r="A308" s="73"/>
      <c r="B308" s="73" t="s">
        <v>556</v>
      </c>
      <c r="C308" s="73" t="s">
        <v>529</v>
      </c>
      <c r="D308" s="73" t="s">
        <v>557</v>
      </c>
      <c r="E308" s="74" t="s">
        <v>16</v>
      </c>
      <c r="F308" s="76">
        <v>1</v>
      </c>
      <c r="G308" s="74" t="s">
        <v>17</v>
      </c>
      <c r="H308" s="74"/>
      <c r="I308" s="77">
        <v>5000</v>
      </c>
      <c r="J308" s="74"/>
      <c r="K308" s="12">
        <v>5000</v>
      </c>
      <c r="M308" s="104">
        <f t="shared" si="24"/>
        <v>5000</v>
      </c>
      <c r="R308" s="105">
        <f t="shared" si="23"/>
        <v>5000</v>
      </c>
      <c r="T308" s="104"/>
      <c r="X308" s="109">
        <f t="shared" si="20"/>
        <v>5000</v>
      </c>
    </row>
    <row r="309" spans="1:24" ht="60">
      <c r="A309" s="73"/>
      <c r="B309" s="73" t="s">
        <v>558</v>
      </c>
      <c r="C309" s="73" t="s">
        <v>529</v>
      </c>
      <c r="D309" s="73" t="s">
        <v>559</v>
      </c>
      <c r="E309" s="74" t="s">
        <v>88</v>
      </c>
      <c r="F309" s="76">
        <v>6</v>
      </c>
      <c r="G309" s="74" t="s">
        <v>107</v>
      </c>
      <c r="H309" s="74"/>
      <c r="I309" s="77">
        <v>1200</v>
      </c>
      <c r="J309" s="74"/>
      <c r="K309" s="12">
        <v>7200</v>
      </c>
      <c r="M309" s="104">
        <f t="shared" si="24"/>
        <v>7200</v>
      </c>
      <c r="R309" s="105">
        <f t="shared" si="23"/>
        <v>7200</v>
      </c>
      <c r="T309" s="104"/>
      <c r="X309" s="109">
        <f t="shared" si="20"/>
        <v>7200</v>
      </c>
    </row>
    <row r="310" spans="1:24" ht="45">
      <c r="A310" s="73"/>
      <c r="B310" s="73" t="s">
        <v>560</v>
      </c>
      <c r="C310" s="73" t="s">
        <v>529</v>
      </c>
      <c r="D310" s="73" t="s">
        <v>561</v>
      </c>
      <c r="E310" s="74" t="s">
        <v>80</v>
      </c>
      <c r="F310" s="76">
        <v>6</v>
      </c>
      <c r="G310" s="74" t="s">
        <v>107</v>
      </c>
      <c r="H310" s="74"/>
      <c r="I310" s="77">
        <v>4000</v>
      </c>
      <c r="J310" s="74"/>
      <c r="K310" s="12">
        <v>24000</v>
      </c>
      <c r="M310" s="104">
        <f t="shared" si="24"/>
        <v>24000</v>
      </c>
      <c r="R310" s="105">
        <f t="shared" si="23"/>
        <v>24000</v>
      </c>
      <c r="T310" s="104"/>
      <c r="X310" s="109">
        <f t="shared" si="20"/>
        <v>24000</v>
      </c>
    </row>
    <row r="311" spans="1:24" ht="60">
      <c r="A311" s="73"/>
      <c r="B311" s="73" t="s">
        <v>562</v>
      </c>
      <c r="C311" s="73" t="s">
        <v>529</v>
      </c>
      <c r="D311" s="73" t="s">
        <v>563</v>
      </c>
      <c r="E311" s="74" t="s">
        <v>80</v>
      </c>
      <c r="F311" s="76">
        <v>42</v>
      </c>
      <c r="G311" s="74" t="s">
        <v>107</v>
      </c>
      <c r="H311" s="74"/>
      <c r="I311" s="77">
        <v>45</v>
      </c>
      <c r="J311" s="74"/>
      <c r="K311" s="12">
        <v>1890</v>
      </c>
      <c r="M311" s="104">
        <f t="shared" si="24"/>
        <v>1890</v>
      </c>
      <c r="R311" s="105">
        <f t="shared" si="23"/>
        <v>1890</v>
      </c>
      <c r="T311" s="104"/>
      <c r="X311" s="109">
        <f t="shared" si="20"/>
        <v>1890</v>
      </c>
    </row>
    <row r="312" spans="1:24" ht="60">
      <c r="A312" s="73"/>
      <c r="B312" s="73" t="s">
        <v>564</v>
      </c>
      <c r="C312" s="73" t="s">
        <v>529</v>
      </c>
      <c r="D312" s="73" t="s">
        <v>565</v>
      </c>
      <c r="E312" s="74" t="s">
        <v>80</v>
      </c>
      <c r="F312" s="76">
        <v>42</v>
      </c>
      <c r="G312" s="74" t="s">
        <v>107</v>
      </c>
      <c r="H312" s="74"/>
      <c r="I312" s="77">
        <v>55</v>
      </c>
      <c r="J312" s="74"/>
      <c r="K312" s="12">
        <v>2310</v>
      </c>
      <c r="M312" s="104">
        <f t="shared" si="24"/>
        <v>2310</v>
      </c>
      <c r="R312" s="105">
        <f t="shared" si="23"/>
        <v>2310</v>
      </c>
      <c r="T312" s="104"/>
      <c r="X312" s="109">
        <f t="shared" si="20"/>
        <v>2310</v>
      </c>
    </row>
    <row r="313" spans="1:24" ht="60">
      <c r="A313" s="73"/>
      <c r="B313" s="73" t="s">
        <v>566</v>
      </c>
      <c r="C313" s="73" t="s">
        <v>529</v>
      </c>
      <c r="D313" s="73" t="s">
        <v>567</v>
      </c>
      <c r="E313" s="74" t="s">
        <v>80</v>
      </c>
      <c r="F313" s="76">
        <v>6</v>
      </c>
      <c r="G313" s="74" t="s">
        <v>107</v>
      </c>
      <c r="H313" s="74"/>
      <c r="I313" s="77">
        <v>150</v>
      </c>
      <c r="J313" s="74"/>
      <c r="K313" s="12">
        <v>900</v>
      </c>
      <c r="M313" s="104">
        <f t="shared" si="24"/>
        <v>900</v>
      </c>
      <c r="R313" s="105">
        <f t="shared" si="23"/>
        <v>900</v>
      </c>
      <c r="T313" s="104"/>
      <c r="X313" s="109">
        <f t="shared" si="20"/>
        <v>900</v>
      </c>
    </row>
    <row r="314" spans="1:24">
      <c r="A314" s="69"/>
      <c r="B314" s="69" t="s">
        <v>357</v>
      </c>
      <c r="C314" s="69"/>
      <c r="D314" s="69" t="s">
        <v>358</v>
      </c>
      <c r="E314" s="69"/>
      <c r="F314" s="69"/>
      <c r="G314" s="69"/>
      <c r="H314" s="69"/>
      <c r="I314" s="70"/>
      <c r="J314" s="69"/>
      <c r="K314" s="10"/>
      <c r="M314" s="104"/>
      <c r="R314" s="105"/>
      <c r="T314" s="104"/>
      <c r="X314" s="109"/>
    </row>
    <row r="315" spans="1:24" ht="45">
      <c r="A315" s="73"/>
      <c r="B315" s="73" t="s">
        <v>568</v>
      </c>
      <c r="C315" s="73" t="s">
        <v>529</v>
      </c>
      <c r="D315" s="73" t="s">
        <v>569</v>
      </c>
      <c r="E315" s="74" t="s">
        <v>88</v>
      </c>
      <c r="F315" s="76">
        <v>6</v>
      </c>
      <c r="G315" s="74" t="s">
        <v>107</v>
      </c>
      <c r="H315" s="74"/>
      <c r="I315" s="77">
        <v>500</v>
      </c>
      <c r="J315" s="74"/>
      <c r="K315" s="12">
        <v>3000</v>
      </c>
      <c r="M315" s="104">
        <f t="shared" ref="M315:M324" si="25">K315</f>
        <v>3000</v>
      </c>
      <c r="R315" s="105">
        <f t="shared" si="23"/>
        <v>3000</v>
      </c>
      <c r="T315" s="104"/>
      <c r="X315" s="109">
        <f t="shared" si="20"/>
        <v>3000</v>
      </c>
    </row>
    <row r="316" spans="1:24" ht="45">
      <c r="A316" s="73"/>
      <c r="B316" s="73" t="s">
        <v>570</v>
      </c>
      <c r="C316" s="73" t="s">
        <v>529</v>
      </c>
      <c r="D316" s="73" t="s">
        <v>571</v>
      </c>
      <c r="E316" s="74" t="s">
        <v>88</v>
      </c>
      <c r="F316" s="76">
        <v>6</v>
      </c>
      <c r="G316" s="74" t="s">
        <v>107</v>
      </c>
      <c r="H316" s="74"/>
      <c r="I316" s="77">
        <v>600</v>
      </c>
      <c r="J316" s="74"/>
      <c r="K316" s="12">
        <v>3600</v>
      </c>
      <c r="M316" s="104">
        <f t="shared" si="25"/>
        <v>3600</v>
      </c>
      <c r="R316" s="105">
        <f t="shared" ref="R316:R332" si="26">SUM(M316:P316)</f>
        <v>3600</v>
      </c>
      <c r="T316" s="104"/>
      <c r="X316" s="109">
        <f t="shared" si="20"/>
        <v>3600</v>
      </c>
    </row>
    <row r="317" spans="1:24" ht="30">
      <c r="A317" s="73"/>
      <c r="B317" s="73" t="s">
        <v>572</v>
      </c>
      <c r="C317" s="73" t="s">
        <v>529</v>
      </c>
      <c r="D317" s="73" t="s">
        <v>573</v>
      </c>
      <c r="E317" s="74" t="s">
        <v>80</v>
      </c>
      <c r="F317" s="76">
        <v>10</v>
      </c>
      <c r="G317" s="74" t="s">
        <v>107</v>
      </c>
      <c r="H317" s="74"/>
      <c r="I317" s="77">
        <v>500</v>
      </c>
      <c r="J317" s="74"/>
      <c r="K317" s="12">
        <v>5000</v>
      </c>
      <c r="M317" s="104">
        <f t="shared" si="25"/>
        <v>5000</v>
      </c>
      <c r="R317" s="105">
        <f t="shared" si="26"/>
        <v>5000</v>
      </c>
      <c r="T317" s="104"/>
      <c r="X317" s="109">
        <f t="shared" si="20"/>
        <v>5000</v>
      </c>
    </row>
    <row r="318" spans="1:24" ht="30">
      <c r="A318" s="73"/>
      <c r="B318" s="73" t="s">
        <v>574</v>
      </c>
      <c r="C318" s="73" t="s">
        <v>529</v>
      </c>
      <c r="D318" s="73" t="s">
        <v>575</v>
      </c>
      <c r="E318" s="74" t="s">
        <v>80</v>
      </c>
      <c r="F318" s="76">
        <v>3</v>
      </c>
      <c r="G318" s="74" t="s">
        <v>107</v>
      </c>
      <c r="H318" s="74"/>
      <c r="I318" s="77">
        <v>200</v>
      </c>
      <c r="J318" s="74"/>
      <c r="K318" s="12">
        <v>600</v>
      </c>
      <c r="M318" s="104">
        <f t="shared" si="25"/>
        <v>600</v>
      </c>
      <c r="R318" s="105">
        <f t="shared" si="26"/>
        <v>600</v>
      </c>
      <c r="T318" s="104"/>
      <c r="X318" s="109">
        <f t="shared" si="20"/>
        <v>600</v>
      </c>
    </row>
    <row r="319" spans="1:24" ht="30">
      <c r="A319" s="73"/>
      <c r="B319" s="73" t="s">
        <v>576</v>
      </c>
      <c r="C319" s="73" t="s">
        <v>529</v>
      </c>
      <c r="D319" s="73" t="s">
        <v>577</v>
      </c>
      <c r="E319" s="74" t="s">
        <v>80</v>
      </c>
      <c r="F319" s="76">
        <v>7</v>
      </c>
      <c r="G319" s="74" t="s">
        <v>107</v>
      </c>
      <c r="H319" s="74"/>
      <c r="I319" s="77">
        <v>300</v>
      </c>
      <c r="J319" s="74"/>
      <c r="K319" s="12">
        <v>2100</v>
      </c>
      <c r="M319" s="104">
        <f t="shared" si="25"/>
        <v>2100</v>
      </c>
      <c r="R319" s="105">
        <f t="shared" si="26"/>
        <v>2100</v>
      </c>
      <c r="T319" s="104"/>
      <c r="X319" s="109">
        <f t="shared" si="20"/>
        <v>2100</v>
      </c>
    </row>
    <row r="320" spans="1:24">
      <c r="A320" s="73"/>
      <c r="B320" s="73" t="s">
        <v>578</v>
      </c>
      <c r="C320" s="73" t="s">
        <v>529</v>
      </c>
      <c r="D320" s="73" t="s">
        <v>579</v>
      </c>
      <c r="E320" s="74" t="s">
        <v>80</v>
      </c>
      <c r="F320" s="76">
        <v>6</v>
      </c>
      <c r="G320" s="74" t="s">
        <v>107</v>
      </c>
      <c r="H320" s="74"/>
      <c r="I320" s="77">
        <v>250</v>
      </c>
      <c r="J320" s="74"/>
      <c r="K320" s="12">
        <v>1500</v>
      </c>
      <c r="M320" s="104">
        <f t="shared" si="25"/>
        <v>1500</v>
      </c>
      <c r="R320" s="105">
        <f t="shared" si="26"/>
        <v>1500</v>
      </c>
      <c r="T320" s="104"/>
      <c r="X320" s="109">
        <f t="shared" si="20"/>
        <v>1500</v>
      </c>
    </row>
    <row r="321" spans="1:24" ht="30">
      <c r="A321" s="73"/>
      <c r="B321" s="73" t="s">
        <v>580</v>
      </c>
      <c r="C321" s="73" t="s">
        <v>529</v>
      </c>
      <c r="D321" s="73" t="s">
        <v>581</v>
      </c>
      <c r="E321" s="74" t="s">
        <v>80</v>
      </c>
      <c r="F321" s="76">
        <v>10</v>
      </c>
      <c r="G321" s="74" t="s">
        <v>107</v>
      </c>
      <c r="H321" s="74"/>
      <c r="I321" s="77">
        <v>125</v>
      </c>
      <c r="J321" s="74"/>
      <c r="K321" s="12">
        <v>1250</v>
      </c>
      <c r="M321" s="104">
        <f t="shared" si="25"/>
        <v>1250</v>
      </c>
      <c r="R321" s="105">
        <f t="shared" si="26"/>
        <v>1250</v>
      </c>
      <c r="T321" s="104"/>
      <c r="X321" s="109">
        <f t="shared" si="20"/>
        <v>1250</v>
      </c>
    </row>
    <row r="322" spans="1:24" ht="45">
      <c r="A322" s="73"/>
      <c r="B322" s="73" t="s">
        <v>582</v>
      </c>
      <c r="C322" s="73" t="s">
        <v>529</v>
      </c>
      <c r="D322" s="73" t="s">
        <v>583</v>
      </c>
      <c r="E322" s="74" t="s">
        <v>80</v>
      </c>
      <c r="F322" s="76">
        <v>6</v>
      </c>
      <c r="G322" s="74" t="s">
        <v>107</v>
      </c>
      <c r="H322" s="74"/>
      <c r="I322" s="77">
        <v>125</v>
      </c>
      <c r="J322" s="74"/>
      <c r="K322" s="12">
        <v>750</v>
      </c>
      <c r="M322" s="104">
        <f t="shared" si="25"/>
        <v>750</v>
      </c>
      <c r="R322" s="105">
        <f t="shared" si="26"/>
        <v>750</v>
      </c>
      <c r="T322" s="104"/>
      <c r="X322" s="109">
        <f t="shared" si="20"/>
        <v>750</v>
      </c>
    </row>
    <row r="323" spans="1:24" ht="45">
      <c r="A323" s="73"/>
      <c r="B323" s="73" t="s">
        <v>584</v>
      </c>
      <c r="C323" s="73" t="s">
        <v>529</v>
      </c>
      <c r="D323" s="73" t="s">
        <v>585</v>
      </c>
      <c r="E323" s="74" t="s">
        <v>80</v>
      </c>
      <c r="F323" s="76">
        <v>6</v>
      </c>
      <c r="G323" s="74" t="s">
        <v>107</v>
      </c>
      <c r="H323" s="74"/>
      <c r="I323" s="77">
        <v>400</v>
      </c>
      <c r="J323" s="74"/>
      <c r="K323" s="12">
        <v>2400</v>
      </c>
      <c r="M323" s="104">
        <f t="shared" si="25"/>
        <v>2400</v>
      </c>
      <c r="R323" s="105">
        <f t="shared" si="26"/>
        <v>2400</v>
      </c>
      <c r="T323" s="104"/>
      <c r="X323" s="109">
        <f t="shared" si="20"/>
        <v>2400</v>
      </c>
    </row>
    <row r="324" spans="1:24" ht="45">
      <c r="A324" s="73"/>
      <c r="B324" s="73" t="s">
        <v>586</v>
      </c>
      <c r="C324" s="73" t="s">
        <v>529</v>
      </c>
      <c r="D324" s="73" t="s">
        <v>587</v>
      </c>
      <c r="E324" s="74" t="s">
        <v>16</v>
      </c>
      <c r="F324" s="76">
        <v>1</v>
      </c>
      <c r="G324" s="74" t="s">
        <v>17</v>
      </c>
      <c r="H324" s="74"/>
      <c r="I324" s="77">
        <v>2500</v>
      </c>
      <c r="J324" s="74"/>
      <c r="K324" s="12">
        <v>2500</v>
      </c>
      <c r="M324" s="104">
        <f t="shared" si="25"/>
        <v>2500</v>
      </c>
      <c r="R324" s="105">
        <f t="shared" si="26"/>
        <v>2500</v>
      </c>
      <c r="T324" s="104"/>
      <c r="X324" s="109">
        <f t="shared" si="20"/>
        <v>2500</v>
      </c>
    </row>
    <row r="325" spans="1:24">
      <c r="A325" s="69"/>
      <c r="B325" s="69" t="s">
        <v>399</v>
      </c>
      <c r="C325" s="69"/>
      <c r="D325" s="69" t="s">
        <v>400</v>
      </c>
      <c r="E325" s="69"/>
      <c r="F325" s="69"/>
      <c r="G325" s="69"/>
      <c r="H325" s="69"/>
      <c r="I325" s="70"/>
      <c r="J325" s="69"/>
      <c r="K325" s="10"/>
      <c r="M325" s="104"/>
      <c r="R325" s="105"/>
      <c r="T325" s="104"/>
      <c r="X325" s="109"/>
    </row>
    <row r="326" spans="1:24">
      <c r="A326" s="69"/>
      <c r="B326" s="69" t="s">
        <v>401</v>
      </c>
      <c r="C326" s="69"/>
      <c r="D326" s="69" t="s">
        <v>402</v>
      </c>
      <c r="E326" s="69"/>
      <c r="F326" s="69"/>
      <c r="G326" s="69"/>
      <c r="H326" s="69"/>
      <c r="I326" s="70"/>
      <c r="J326" s="69"/>
      <c r="K326" s="10"/>
      <c r="M326" s="104"/>
      <c r="R326" s="105"/>
      <c r="T326" s="104"/>
      <c r="X326" s="109"/>
    </row>
    <row r="327" spans="1:24" ht="45">
      <c r="A327" s="73"/>
      <c r="B327" s="73" t="s">
        <v>588</v>
      </c>
      <c r="C327" s="73" t="s">
        <v>529</v>
      </c>
      <c r="D327" s="73" t="s">
        <v>589</v>
      </c>
      <c r="E327" s="74" t="s">
        <v>80</v>
      </c>
      <c r="F327" s="76">
        <v>6</v>
      </c>
      <c r="G327" s="74" t="s">
        <v>107</v>
      </c>
      <c r="H327" s="74"/>
      <c r="I327" s="77">
        <v>3000</v>
      </c>
      <c r="J327" s="74"/>
      <c r="K327" s="12">
        <v>18000</v>
      </c>
      <c r="M327" s="104">
        <f>K327</f>
        <v>18000</v>
      </c>
      <c r="R327" s="105">
        <f t="shared" si="26"/>
        <v>18000</v>
      </c>
      <c r="T327" s="104"/>
      <c r="X327" s="109">
        <f t="shared" ref="X327:X330" si="27">R327-T327-U327</f>
        <v>18000</v>
      </c>
    </row>
    <row r="328" spans="1:24" ht="45">
      <c r="A328" s="73"/>
      <c r="B328" s="73" t="s">
        <v>590</v>
      </c>
      <c r="C328" s="73" t="s">
        <v>529</v>
      </c>
      <c r="D328" s="73" t="s">
        <v>591</v>
      </c>
      <c r="E328" s="74" t="s">
        <v>80</v>
      </c>
      <c r="F328" s="76">
        <v>6</v>
      </c>
      <c r="G328" s="74" t="s">
        <v>107</v>
      </c>
      <c r="H328" s="74"/>
      <c r="I328" s="77">
        <v>80</v>
      </c>
      <c r="J328" s="74"/>
      <c r="K328" s="12">
        <v>480</v>
      </c>
      <c r="M328" s="104">
        <f>K328</f>
        <v>480</v>
      </c>
      <c r="R328" s="105">
        <f t="shared" si="26"/>
        <v>480</v>
      </c>
      <c r="T328" s="104"/>
      <c r="X328" s="109">
        <f t="shared" si="27"/>
        <v>480</v>
      </c>
    </row>
    <row r="329" spans="1:24" ht="30">
      <c r="A329" s="73"/>
      <c r="B329" s="73" t="s">
        <v>592</v>
      </c>
      <c r="C329" s="73" t="s">
        <v>529</v>
      </c>
      <c r="D329" s="73" t="s">
        <v>593</v>
      </c>
      <c r="E329" s="74" t="s">
        <v>80</v>
      </c>
      <c r="F329" s="76">
        <v>90</v>
      </c>
      <c r="G329" s="74" t="s">
        <v>107</v>
      </c>
      <c r="H329" s="74"/>
      <c r="I329" s="77">
        <v>50</v>
      </c>
      <c r="J329" s="74"/>
      <c r="K329" s="12">
        <v>4500</v>
      </c>
      <c r="M329" s="104">
        <f>K329</f>
        <v>4500</v>
      </c>
      <c r="R329" s="105">
        <f t="shared" si="26"/>
        <v>4500</v>
      </c>
      <c r="T329" s="104"/>
      <c r="X329" s="109">
        <f t="shared" si="27"/>
        <v>4500</v>
      </c>
    </row>
    <row r="330" spans="1:24">
      <c r="A330" s="73"/>
      <c r="B330" s="73" t="s">
        <v>594</v>
      </c>
      <c r="C330" s="73" t="s">
        <v>529</v>
      </c>
      <c r="D330" s="73" t="s">
        <v>595</v>
      </c>
      <c r="E330" s="74" t="s">
        <v>80</v>
      </c>
      <c r="F330" s="76">
        <v>42</v>
      </c>
      <c r="G330" s="74" t="s">
        <v>107</v>
      </c>
      <c r="H330" s="74"/>
      <c r="I330" s="77">
        <v>50</v>
      </c>
      <c r="J330" s="74"/>
      <c r="K330" s="12">
        <v>2100</v>
      </c>
      <c r="M330" s="104">
        <f>K330</f>
        <v>2100</v>
      </c>
      <c r="R330" s="105">
        <f t="shared" si="26"/>
        <v>2100</v>
      </c>
      <c r="T330" s="104"/>
      <c r="X330" s="109">
        <f t="shared" si="27"/>
        <v>2100</v>
      </c>
    </row>
    <row r="331" spans="1:24">
      <c r="A331" s="69"/>
      <c r="B331" s="69" t="s">
        <v>449</v>
      </c>
      <c r="C331" s="69"/>
      <c r="D331" s="69" t="s">
        <v>450</v>
      </c>
      <c r="E331" s="69"/>
      <c r="F331" s="69"/>
      <c r="G331" s="69"/>
      <c r="H331" s="69"/>
      <c r="I331" s="70"/>
      <c r="J331" s="69"/>
      <c r="K331" s="10"/>
      <c r="M331" s="104"/>
      <c r="R331" s="105"/>
      <c r="T331" s="104"/>
      <c r="X331" s="109"/>
    </row>
    <row r="332" spans="1:24" ht="30.75" thickBot="1">
      <c r="A332" s="73"/>
      <c r="B332" s="73" t="s">
        <v>596</v>
      </c>
      <c r="C332" s="73" t="s">
        <v>529</v>
      </c>
      <c r="D332" s="73" t="s">
        <v>597</v>
      </c>
      <c r="E332" s="74" t="s">
        <v>80</v>
      </c>
      <c r="F332" s="76">
        <v>56</v>
      </c>
      <c r="G332" s="74" t="s">
        <v>107</v>
      </c>
      <c r="H332" s="74"/>
      <c r="I332" s="77">
        <v>150</v>
      </c>
      <c r="J332" s="74"/>
      <c r="K332" s="12">
        <v>8400</v>
      </c>
      <c r="M332" s="104">
        <f>K332</f>
        <v>8400</v>
      </c>
      <c r="R332" s="105">
        <f t="shared" si="26"/>
        <v>8400</v>
      </c>
      <c r="T332" s="104" t="s">
        <v>641</v>
      </c>
      <c r="X332" s="109">
        <f>R332</f>
        <v>8400</v>
      </c>
    </row>
    <row r="333" spans="1:24" ht="45.75" thickBot="1">
      <c r="I333" s="78"/>
      <c r="M333" s="104"/>
      <c r="R333" s="105"/>
      <c r="T333" s="214" t="s">
        <v>637</v>
      </c>
      <c r="U333" s="215" t="s">
        <v>640</v>
      </c>
      <c r="V333" s="216" t="s">
        <v>638</v>
      </c>
      <c r="W333" s="216" t="s">
        <v>645</v>
      </c>
      <c r="X333" s="217" t="s">
        <v>646</v>
      </c>
    </row>
    <row r="334" spans="1:24" ht="15.75" thickBot="1">
      <c r="B334" s="17"/>
      <c r="C334" s="17"/>
      <c r="D334" s="79"/>
      <c r="F334" s="59" t="s">
        <v>602</v>
      </c>
      <c r="G334" s="60"/>
      <c r="H334" s="85"/>
      <c r="I334" s="85"/>
      <c r="J334" s="85"/>
      <c r="K334" s="86">
        <f>SUM(K155:K333)</f>
        <v>571395</v>
      </c>
      <c r="L334" s="85"/>
      <c r="M334" s="158">
        <f>SUM(M160:M332)</f>
        <v>276740</v>
      </c>
      <c r="N334" s="159">
        <f>SUM(N160:N332)</f>
        <v>61012.5</v>
      </c>
      <c r="O334" s="159">
        <f>SUM(O160:O332)</f>
        <v>64987.5</v>
      </c>
      <c r="P334" s="159">
        <f>SUM(P160:P332)</f>
        <v>168655</v>
      </c>
      <c r="Q334" s="159"/>
      <c r="R334" s="160">
        <f>SUM(R160:R332)</f>
        <v>571395</v>
      </c>
      <c r="T334" s="164">
        <f>SUM(T10:T333)</f>
        <v>182960.1</v>
      </c>
      <c r="U334" s="163"/>
      <c r="V334" s="161">
        <f>SUM(V10:V333)</f>
        <v>75997.540000000008</v>
      </c>
      <c r="W334" s="165">
        <f>SUM(W10:W333)</f>
        <v>201199.54499999998</v>
      </c>
      <c r="X334" s="164">
        <f>SUM(X12:X333)</f>
        <v>1797193.2750000001</v>
      </c>
    </row>
    <row r="335" spans="1:24">
      <c r="B335" s="17"/>
      <c r="C335" s="17"/>
      <c r="D335" s="79"/>
      <c r="F335" s="84"/>
      <c r="G335" s="82"/>
      <c r="H335" s="83"/>
      <c r="I335" s="83"/>
      <c r="J335" s="83"/>
      <c r="L335" s="83"/>
      <c r="M335" s="6"/>
      <c r="N335" s="6"/>
      <c r="O335" s="6"/>
      <c r="P335" s="6"/>
      <c r="Q335" s="6"/>
      <c r="S335" s="98"/>
      <c r="V335" s="18"/>
      <c r="W335" s="162" t="s">
        <v>617</v>
      </c>
      <c r="X335" s="128">
        <f>X334+T334+W334</f>
        <v>2181352.9200000004</v>
      </c>
    </row>
    <row r="336" spans="1:24">
      <c r="B336" s="17"/>
      <c r="C336" s="17"/>
      <c r="D336" s="79"/>
      <c r="F336" s="89" t="s">
        <v>608</v>
      </c>
      <c r="G336" s="90"/>
      <c r="H336" s="91"/>
      <c r="I336" s="14"/>
      <c r="K336" s="6" t="s">
        <v>603</v>
      </c>
      <c r="M336" s="4" t="s">
        <v>287</v>
      </c>
      <c r="N336" s="30" t="s">
        <v>288</v>
      </c>
      <c r="O336" s="30" t="s">
        <v>289</v>
      </c>
      <c r="P336" s="30" t="s">
        <v>290</v>
      </c>
      <c r="R336" s="5" t="s">
        <v>599</v>
      </c>
    </row>
    <row r="337" spans="1:24">
      <c r="B337" s="17"/>
      <c r="C337" s="17"/>
      <c r="D337" s="79"/>
      <c r="F337" s="80"/>
      <c r="G337" s="13"/>
      <c r="H337" s="14"/>
      <c r="I337" s="14"/>
      <c r="R337" s="18"/>
      <c r="W337" s="151" t="s">
        <v>644</v>
      </c>
      <c r="X337" s="148">
        <v>1796945.2</v>
      </c>
    </row>
    <row r="338" spans="1:24">
      <c r="B338" s="17"/>
      <c r="C338" s="17"/>
      <c r="D338" s="79"/>
      <c r="F338" s="80" t="s">
        <v>605</v>
      </c>
      <c r="G338" s="13"/>
      <c r="H338" s="14"/>
      <c r="I338" s="14"/>
      <c r="K338" s="87">
        <f>K154</f>
        <v>1610457.92</v>
      </c>
      <c r="L338" s="87"/>
      <c r="M338" s="87">
        <f>M154</f>
        <v>1019610.3699999998</v>
      </c>
      <c r="N338" s="87">
        <f>N154</f>
        <v>209657.83999999997</v>
      </c>
      <c r="O338" s="87">
        <f>O154</f>
        <v>210047.70999999996</v>
      </c>
      <c r="P338" s="87">
        <f>P154</f>
        <v>171142</v>
      </c>
      <c r="Q338" s="6"/>
      <c r="R338" s="3">
        <f>R154</f>
        <v>1610457.9199999997</v>
      </c>
      <c r="W338" s="147" t="s">
        <v>639</v>
      </c>
      <c r="X338" s="149">
        <f>X334-X337</f>
        <v>248.07500000018626</v>
      </c>
    </row>
    <row r="339" spans="1:24">
      <c r="B339" s="17"/>
      <c r="C339" s="17"/>
      <c r="D339" s="130"/>
      <c r="F339" s="80" t="s">
        <v>606</v>
      </c>
      <c r="G339" s="13"/>
      <c r="H339" s="14"/>
      <c r="I339" s="14"/>
      <c r="K339" s="87">
        <f>K334</f>
        <v>571395</v>
      </c>
      <c r="L339" s="87"/>
      <c r="M339" s="87">
        <f>M334</f>
        <v>276740</v>
      </c>
      <c r="N339" s="87">
        <f>N334</f>
        <v>61012.5</v>
      </c>
      <c r="O339" s="87">
        <f>O334</f>
        <v>64987.5</v>
      </c>
      <c r="P339" s="87">
        <f>P334</f>
        <v>168655</v>
      </c>
      <c r="Q339" s="6"/>
      <c r="R339" s="3">
        <f>R334</f>
        <v>571395</v>
      </c>
      <c r="W339" s="191" t="s">
        <v>642</v>
      </c>
      <c r="X339" s="191"/>
    </row>
    <row r="340" spans="1:24">
      <c r="B340" s="17"/>
      <c r="C340" s="17"/>
      <c r="D340" s="79"/>
      <c r="F340" s="80"/>
      <c r="G340" s="13"/>
      <c r="H340" s="14"/>
      <c r="I340" s="14"/>
      <c r="R340" s="18"/>
      <c r="W340" s="191"/>
      <c r="X340" s="191"/>
    </row>
    <row r="341" spans="1:24">
      <c r="B341" s="17"/>
      <c r="C341" s="17"/>
      <c r="D341" s="79"/>
      <c r="F341" s="88" t="s">
        <v>607</v>
      </c>
      <c r="G341" s="13"/>
      <c r="H341" s="14"/>
      <c r="I341" s="14"/>
      <c r="K341" s="6">
        <f>+K338+K339</f>
        <v>2181852.92</v>
      </c>
      <c r="M341" s="6">
        <f>+M338+M339</f>
        <v>1296350.3699999996</v>
      </c>
      <c r="N341" s="6">
        <f>+N338+N339</f>
        <v>270670.33999999997</v>
      </c>
      <c r="O341" s="6">
        <f>+O338+O339</f>
        <v>275035.20999999996</v>
      </c>
      <c r="P341" s="6">
        <f>+P338+P339</f>
        <v>339797</v>
      </c>
      <c r="R341" s="6"/>
    </row>
    <row r="342" spans="1:24">
      <c r="B342" s="17"/>
      <c r="C342" s="17"/>
      <c r="D342" s="79"/>
      <c r="F342" s="79" t="s">
        <v>286</v>
      </c>
      <c r="G342" s="13"/>
      <c r="H342" s="14"/>
      <c r="I342" s="81">
        <v>0.06</v>
      </c>
      <c r="K342" s="87">
        <f>ROUND(K341*0.06,2)</f>
        <v>130911.18</v>
      </c>
      <c r="L342" s="87"/>
      <c r="M342" s="87">
        <f t="shared" ref="M342:P342" si="28">ROUND(M341*0.06,2)</f>
        <v>77781.02</v>
      </c>
      <c r="N342" s="87">
        <f t="shared" si="28"/>
        <v>16240.22</v>
      </c>
      <c r="O342" s="87">
        <f t="shared" si="28"/>
        <v>16502.11</v>
      </c>
      <c r="P342" s="87">
        <f t="shared" si="28"/>
        <v>20387.82</v>
      </c>
    </row>
    <row r="343" spans="1:24">
      <c r="B343" s="17"/>
      <c r="C343" s="17"/>
      <c r="D343" s="79"/>
      <c r="F343" s="92" t="s">
        <v>598</v>
      </c>
      <c r="G343" s="90" t="s">
        <v>659</v>
      </c>
      <c r="H343" s="93"/>
      <c r="I343" s="93"/>
      <c r="J343" s="94"/>
      <c r="K343" s="95">
        <f>K341+K342</f>
        <v>2312764.1</v>
      </c>
      <c r="L343" s="95"/>
      <c r="M343" s="95">
        <f t="shared" ref="M343:P343" si="29">M341+M342</f>
        <v>1374131.3899999997</v>
      </c>
      <c r="N343" s="95">
        <f t="shared" si="29"/>
        <v>286910.55999999994</v>
      </c>
      <c r="O343" s="95">
        <f t="shared" si="29"/>
        <v>291537.31999999995</v>
      </c>
      <c r="P343" s="96">
        <f t="shared" si="29"/>
        <v>360184.82</v>
      </c>
    </row>
    <row r="344" spans="1:24">
      <c r="B344" s="17"/>
      <c r="C344" s="17"/>
      <c r="D344" s="79"/>
      <c r="K344"/>
      <c r="M344"/>
      <c r="N344"/>
      <c r="O344"/>
      <c r="P344"/>
    </row>
    <row r="345" spans="1:24">
      <c r="B345" s="17"/>
      <c r="C345" s="17"/>
      <c r="D345" s="79"/>
      <c r="K345"/>
      <c r="M345"/>
      <c r="N345"/>
      <c r="O345"/>
      <c r="P345"/>
    </row>
    <row r="346" spans="1:24" ht="18.75" customHeight="1">
      <c r="D346" s="185" t="s">
        <v>618</v>
      </c>
      <c r="E346" s="186"/>
      <c r="F346" s="186"/>
      <c r="G346" s="186"/>
      <c r="H346" s="186"/>
      <c r="I346" s="186"/>
      <c r="J346" s="186"/>
      <c r="K346" s="187"/>
      <c r="M346"/>
      <c r="N346"/>
      <c r="O346"/>
      <c r="P346"/>
      <c r="Q346"/>
      <c r="R346"/>
      <c r="U346"/>
    </row>
    <row r="347" spans="1:24">
      <c r="M347"/>
      <c r="N347"/>
      <c r="O347"/>
      <c r="P347"/>
      <c r="Q347"/>
      <c r="R347"/>
      <c r="U347"/>
    </row>
    <row r="348" spans="1:24">
      <c r="D348" s="118" t="s">
        <v>605</v>
      </c>
      <c r="K348" s="99"/>
      <c r="M348"/>
      <c r="N348"/>
      <c r="O348"/>
      <c r="P348"/>
      <c r="Q348"/>
      <c r="R348"/>
      <c r="U348"/>
    </row>
    <row r="349" spans="1:24">
      <c r="A349" s="198"/>
      <c r="C349" s="45" t="s">
        <v>68</v>
      </c>
      <c r="D349" s="45" t="s">
        <v>69</v>
      </c>
      <c r="E349" s="45"/>
      <c r="F349" s="45"/>
      <c r="G349" s="45"/>
      <c r="H349" s="45"/>
      <c r="I349" s="46"/>
      <c r="J349" s="45"/>
      <c r="K349" s="47"/>
      <c r="M349"/>
      <c r="N349"/>
      <c r="O349"/>
      <c r="P349"/>
      <c r="Q349"/>
      <c r="R349"/>
      <c r="U349"/>
    </row>
    <row r="350" spans="1:24" ht="36">
      <c r="A350" s="199"/>
      <c r="C350" s="197" t="s">
        <v>72</v>
      </c>
      <c r="D350" s="39" t="s">
        <v>73</v>
      </c>
      <c r="E350" s="40" t="s">
        <v>16</v>
      </c>
      <c r="F350" s="41">
        <v>1</v>
      </c>
      <c r="G350" s="40" t="s">
        <v>17</v>
      </c>
      <c r="H350" s="40"/>
      <c r="I350" s="42">
        <v>10000</v>
      </c>
      <c r="J350" s="40"/>
      <c r="K350" s="43">
        <v>10000</v>
      </c>
      <c r="M350"/>
      <c r="N350"/>
      <c r="O350"/>
      <c r="P350"/>
      <c r="Q350"/>
      <c r="R350"/>
      <c r="U350"/>
    </row>
    <row r="351" spans="1:24">
      <c r="A351" s="200"/>
      <c r="C351" s="49" t="s">
        <v>74</v>
      </c>
      <c r="D351" s="49" t="s">
        <v>75</v>
      </c>
      <c r="E351" s="49"/>
      <c r="F351" s="49"/>
      <c r="G351" s="49"/>
      <c r="H351" s="49"/>
      <c r="I351" s="50"/>
      <c r="J351" s="49"/>
      <c r="K351" s="51"/>
      <c r="M351"/>
      <c r="N351"/>
      <c r="O351"/>
      <c r="P351"/>
      <c r="Q351"/>
      <c r="R351"/>
      <c r="U351"/>
    </row>
    <row r="352" spans="1:24" ht="24">
      <c r="A352" s="199"/>
      <c r="C352" s="197" t="s">
        <v>76</v>
      </c>
      <c r="D352" s="39" t="s">
        <v>75</v>
      </c>
      <c r="E352" s="40" t="s">
        <v>16</v>
      </c>
      <c r="F352" s="41">
        <v>1</v>
      </c>
      <c r="G352" s="40" t="s">
        <v>17</v>
      </c>
      <c r="H352" s="40"/>
      <c r="I352" s="42">
        <v>800</v>
      </c>
      <c r="J352" s="40"/>
      <c r="K352" s="43">
        <v>800</v>
      </c>
      <c r="M352"/>
      <c r="N352"/>
      <c r="O352"/>
      <c r="P352"/>
      <c r="Q352"/>
      <c r="R352"/>
      <c r="U352"/>
    </row>
    <row r="353" spans="1:21" ht="24">
      <c r="A353" s="200"/>
      <c r="C353" s="49" t="s">
        <v>77</v>
      </c>
      <c r="D353" s="49" t="s">
        <v>78</v>
      </c>
      <c r="E353" s="49"/>
      <c r="F353" s="49"/>
      <c r="G353" s="49"/>
      <c r="H353" s="49"/>
      <c r="I353" s="50"/>
      <c r="J353" s="49"/>
      <c r="K353" s="51"/>
      <c r="M353"/>
      <c r="N353"/>
      <c r="O353"/>
      <c r="P353"/>
      <c r="Q353"/>
      <c r="R353"/>
      <c r="U353"/>
    </row>
    <row r="354" spans="1:21" ht="24">
      <c r="A354" s="199"/>
      <c r="C354" s="197" t="s">
        <v>79</v>
      </c>
      <c r="D354" s="39" t="s">
        <v>668</v>
      </c>
      <c r="E354" s="40" t="s">
        <v>80</v>
      </c>
      <c r="F354" s="41">
        <v>10</v>
      </c>
      <c r="G354" s="40" t="s">
        <v>81</v>
      </c>
      <c r="H354" s="40"/>
      <c r="I354" s="42">
        <v>300</v>
      </c>
      <c r="J354" s="40"/>
      <c r="K354" s="43">
        <v>3000</v>
      </c>
      <c r="M354"/>
      <c r="N354"/>
      <c r="O354"/>
      <c r="P354"/>
      <c r="Q354"/>
      <c r="R354"/>
      <c r="U354"/>
    </row>
    <row r="355" spans="1:21">
      <c r="A355" s="198"/>
      <c r="C355" s="45" t="s">
        <v>82</v>
      </c>
      <c r="D355" s="45" t="s">
        <v>83</v>
      </c>
      <c r="E355" s="45"/>
      <c r="F355" s="45"/>
      <c r="G355" s="45"/>
      <c r="H355" s="45"/>
      <c r="I355" s="46"/>
      <c r="J355" s="45"/>
      <c r="K355" s="47"/>
      <c r="M355"/>
      <c r="N355"/>
      <c r="O355"/>
      <c r="P355"/>
      <c r="Q355"/>
      <c r="R355"/>
      <c r="U355"/>
    </row>
    <row r="356" spans="1:21" ht="24">
      <c r="A356" s="200"/>
      <c r="C356" s="49" t="s">
        <v>84</v>
      </c>
      <c r="D356" s="49" t="s">
        <v>85</v>
      </c>
      <c r="E356" s="49"/>
      <c r="F356" s="49"/>
      <c r="G356" s="49"/>
      <c r="H356" s="49"/>
      <c r="I356" s="50"/>
      <c r="J356" s="49"/>
      <c r="K356" s="51"/>
      <c r="M356"/>
      <c r="N356"/>
      <c r="O356"/>
      <c r="P356"/>
      <c r="Q356"/>
      <c r="R356"/>
      <c r="U356"/>
    </row>
    <row r="357" spans="1:21" ht="24">
      <c r="A357" s="199"/>
      <c r="C357" s="197" t="s">
        <v>86</v>
      </c>
      <c r="D357" s="39" t="s">
        <v>87</v>
      </c>
      <c r="E357" s="40" t="s">
        <v>88</v>
      </c>
      <c r="F357" s="41">
        <v>31.91</v>
      </c>
      <c r="G357" s="40" t="s">
        <v>89</v>
      </c>
      <c r="H357" s="40"/>
      <c r="I357" s="42">
        <v>450</v>
      </c>
      <c r="J357" s="40"/>
      <c r="K357" s="43">
        <v>14359.5</v>
      </c>
      <c r="M357"/>
      <c r="N357"/>
      <c r="O357"/>
      <c r="P357"/>
      <c r="Q357"/>
      <c r="R357"/>
      <c r="U357"/>
    </row>
    <row r="358" spans="1:21">
      <c r="A358" s="200"/>
      <c r="C358" s="49" t="s">
        <v>90</v>
      </c>
      <c r="D358" s="49" t="s">
        <v>91</v>
      </c>
      <c r="E358" s="49"/>
      <c r="F358" s="49"/>
      <c r="G358" s="49"/>
      <c r="H358" s="49"/>
      <c r="I358" s="50"/>
      <c r="J358" s="49"/>
      <c r="K358" s="51"/>
      <c r="M358"/>
      <c r="N358"/>
      <c r="O358"/>
      <c r="P358"/>
      <c r="Q358"/>
      <c r="R358"/>
      <c r="U358"/>
    </row>
    <row r="359" spans="1:21" ht="24">
      <c r="A359" s="199"/>
      <c r="C359" s="197" t="s">
        <v>92</v>
      </c>
      <c r="D359" s="39" t="s">
        <v>93</v>
      </c>
      <c r="E359" s="40" t="s">
        <v>88</v>
      </c>
      <c r="F359" s="41">
        <v>0.11799999999999999</v>
      </c>
      <c r="G359" s="40" t="s">
        <v>89</v>
      </c>
      <c r="H359" s="40"/>
      <c r="I359" s="42">
        <v>5900</v>
      </c>
      <c r="J359" s="40"/>
      <c r="K359" s="43">
        <v>696.2</v>
      </c>
      <c r="M359"/>
      <c r="N359"/>
      <c r="O359"/>
      <c r="P359"/>
      <c r="Q359"/>
      <c r="R359"/>
      <c r="U359"/>
    </row>
    <row r="360" spans="1:21" ht="36">
      <c r="A360" s="200"/>
      <c r="C360" s="49" t="s">
        <v>94</v>
      </c>
      <c r="D360" s="49" t="s">
        <v>95</v>
      </c>
      <c r="E360" s="49"/>
      <c r="F360" s="49"/>
      <c r="G360" s="49"/>
      <c r="H360" s="49"/>
      <c r="I360" s="50"/>
      <c r="J360" s="49"/>
      <c r="K360" s="51"/>
      <c r="M360"/>
      <c r="N360"/>
      <c r="O360"/>
      <c r="P360"/>
      <c r="Q360"/>
      <c r="R360"/>
      <c r="U360"/>
    </row>
    <row r="361" spans="1:21" ht="24">
      <c r="A361" s="199"/>
      <c r="C361" s="197" t="s">
        <v>96</v>
      </c>
      <c r="D361" s="39" t="s">
        <v>97</v>
      </c>
      <c r="E361" s="40" t="s">
        <v>80</v>
      </c>
      <c r="F361" s="41">
        <v>27.882999999999999</v>
      </c>
      <c r="G361" s="40" t="s">
        <v>89</v>
      </c>
      <c r="H361" s="40"/>
      <c r="I361" s="42">
        <v>615</v>
      </c>
      <c r="J361" s="40"/>
      <c r="K361" s="43">
        <v>17148.044999999998</v>
      </c>
      <c r="M361"/>
      <c r="N361"/>
      <c r="O361"/>
      <c r="P361"/>
      <c r="Q361"/>
      <c r="R361"/>
      <c r="U361"/>
    </row>
    <row r="362" spans="1:21" ht="24">
      <c r="A362" s="200"/>
      <c r="C362" s="49" t="s">
        <v>98</v>
      </c>
      <c r="D362" s="49" t="s">
        <v>99</v>
      </c>
      <c r="E362" s="49"/>
      <c r="F362" s="49"/>
      <c r="G362" s="49"/>
      <c r="H362" s="49"/>
      <c r="I362" s="50"/>
      <c r="J362" s="49"/>
      <c r="K362" s="51"/>
      <c r="M362"/>
      <c r="N362"/>
      <c r="O362"/>
      <c r="P362"/>
      <c r="Q362"/>
      <c r="R362"/>
      <c r="U362"/>
    </row>
    <row r="363" spans="1:21" ht="24">
      <c r="A363" s="199"/>
      <c r="C363" s="197" t="s">
        <v>100</v>
      </c>
      <c r="D363" s="39" t="s">
        <v>101</v>
      </c>
      <c r="E363" s="40" t="s">
        <v>88</v>
      </c>
      <c r="F363" s="41">
        <v>10.8</v>
      </c>
      <c r="G363" s="40" t="s">
        <v>102</v>
      </c>
      <c r="H363" s="40"/>
      <c r="I363" s="42">
        <v>220</v>
      </c>
      <c r="J363" s="40"/>
      <c r="K363" s="43">
        <v>2376</v>
      </c>
      <c r="M363"/>
      <c r="N363"/>
      <c r="O363"/>
      <c r="P363"/>
      <c r="Q363"/>
      <c r="R363"/>
      <c r="U363"/>
    </row>
    <row r="364" spans="1:21">
      <c r="A364" s="200"/>
      <c r="C364" s="49" t="s">
        <v>103</v>
      </c>
      <c r="D364" s="49" t="s">
        <v>104</v>
      </c>
      <c r="E364" s="49"/>
      <c r="F364" s="49"/>
      <c r="G364" s="49"/>
      <c r="H364" s="49"/>
      <c r="I364" s="50"/>
      <c r="J364" s="49"/>
      <c r="K364" s="51"/>
      <c r="M364"/>
      <c r="N364"/>
      <c r="O364"/>
      <c r="P364"/>
      <c r="Q364"/>
      <c r="R364"/>
      <c r="U364"/>
    </row>
    <row r="365" spans="1:21" ht="24">
      <c r="A365" s="199"/>
      <c r="C365" s="197" t="s">
        <v>105</v>
      </c>
      <c r="D365" s="39" t="s">
        <v>106</v>
      </c>
      <c r="E365" s="40" t="s">
        <v>80</v>
      </c>
      <c r="F365" s="41">
        <v>1</v>
      </c>
      <c r="G365" s="40" t="s">
        <v>107</v>
      </c>
      <c r="H365" s="40"/>
      <c r="I365" s="42">
        <v>40000</v>
      </c>
      <c r="J365" s="40"/>
      <c r="K365" s="43">
        <v>40000</v>
      </c>
      <c r="M365"/>
      <c r="N365"/>
      <c r="O365"/>
      <c r="P365"/>
      <c r="Q365"/>
      <c r="R365"/>
      <c r="U365"/>
    </row>
    <row r="366" spans="1:21">
      <c r="A366" s="200"/>
      <c r="C366" s="49" t="s">
        <v>108</v>
      </c>
      <c r="D366" s="49" t="s">
        <v>109</v>
      </c>
      <c r="E366" s="49"/>
      <c r="F366" s="49"/>
      <c r="G366" s="49"/>
      <c r="H366" s="49"/>
      <c r="I366" s="50"/>
      <c r="J366" s="49"/>
      <c r="K366" s="51"/>
      <c r="M366"/>
      <c r="N366"/>
      <c r="O366"/>
      <c r="P366"/>
      <c r="Q366"/>
      <c r="R366"/>
      <c r="U366"/>
    </row>
    <row r="367" spans="1:21" ht="24">
      <c r="A367" s="199"/>
      <c r="C367" s="197" t="s">
        <v>110</v>
      </c>
      <c r="D367" s="39" t="s">
        <v>111</v>
      </c>
      <c r="E367" s="40" t="s">
        <v>16</v>
      </c>
      <c r="F367" s="41">
        <v>1</v>
      </c>
      <c r="G367" s="40" t="s">
        <v>17</v>
      </c>
      <c r="H367" s="40"/>
      <c r="I367" s="42">
        <v>4000</v>
      </c>
      <c r="J367" s="40"/>
      <c r="K367" s="43">
        <v>4000</v>
      </c>
      <c r="M367"/>
      <c r="N367"/>
      <c r="O367"/>
      <c r="P367"/>
      <c r="Q367"/>
      <c r="R367"/>
      <c r="U367"/>
    </row>
    <row r="368" spans="1:21" ht="24">
      <c r="A368" s="199"/>
      <c r="C368" s="197" t="s">
        <v>112</v>
      </c>
      <c r="D368" s="39" t="s">
        <v>113</v>
      </c>
      <c r="E368" s="40" t="s">
        <v>16</v>
      </c>
      <c r="F368" s="41">
        <v>1</v>
      </c>
      <c r="G368" s="40" t="s">
        <v>17</v>
      </c>
      <c r="H368" s="40"/>
      <c r="I368" s="42">
        <v>3000</v>
      </c>
      <c r="J368" s="40"/>
      <c r="K368" s="43">
        <v>3000</v>
      </c>
      <c r="M368"/>
      <c r="N368"/>
      <c r="O368"/>
      <c r="P368"/>
      <c r="Q368"/>
      <c r="R368"/>
      <c r="U368"/>
    </row>
    <row r="369" spans="1:21">
      <c r="A369" s="198"/>
      <c r="C369" s="45" t="s">
        <v>114</v>
      </c>
      <c r="D369" s="45" t="s">
        <v>115</v>
      </c>
      <c r="E369" s="45"/>
      <c r="F369" s="45"/>
      <c r="G369" s="45"/>
      <c r="H369" s="45"/>
      <c r="I369" s="46"/>
      <c r="J369" s="45"/>
      <c r="K369" s="47"/>
      <c r="M369"/>
      <c r="N369"/>
      <c r="O369"/>
      <c r="P369"/>
      <c r="Q369"/>
      <c r="R369"/>
      <c r="U369"/>
    </row>
    <row r="370" spans="1:21" ht="24">
      <c r="A370" s="199"/>
      <c r="C370" s="197" t="s">
        <v>130</v>
      </c>
      <c r="D370" s="39" t="s">
        <v>131</v>
      </c>
      <c r="E370" s="40" t="s">
        <v>88</v>
      </c>
      <c r="F370" s="41">
        <v>48</v>
      </c>
      <c r="G370" s="40" t="s">
        <v>81</v>
      </c>
      <c r="H370" s="40"/>
      <c r="I370" s="42">
        <v>50</v>
      </c>
      <c r="J370" s="40"/>
      <c r="K370" s="43">
        <v>2400</v>
      </c>
      <c r="M370"/>
      <c r="N370"/>
      <c r="O370"/>
      <c r="P370"/>
      <c r="Q370"/>
      <c r="R370"/>
      <c r="U370"/>
    </row>
    <row r="371" spans="1:21" ht="24">
      <c r="A371" s="200"/>
      <c r="C371" s="49" t="s">
        <v>132</v>
      </c>
      <c r="D371" s="49" t="s">
        <v>133</v>
      </c>
      <c r="E371" s="49"/>
      <c r="F371" s="49"/>
      <c r="G371" s="49"/>
      <c r="H371" s="49"/>
      <c r="I371" s="50"/>
      <c r="J371" s="49"/>
      <c r="K371" s="51"/>
      <c r="M371"/>
      <c r="N371"/>
      <c r="O371"/>
      <c r="P371"/>
      <c r="Q371"/>
      <c r="R371"/>
      <c r="U371"/>
    </row>
    <row r="372" spans="1:21" ht="48">
      <c r="A372" s="199"/>
      <c r="C372" s="197" t="s">
        <v>134</v>
      </c>
      <c r="D372" s="39" t="s">
        <v>135</v>
      </c>
      <c r="E372" s="40" t="s">
        <v>88</v>
      </c>
      <c r="F372" s="41">
        <v>243.9</v>
      </c>
      <c r="G372" s="40" t="s">
        <v>102</v>
      </c>
      <c r="H372" s="40"/>
      <c r="I372" s="42">
        <v>50</v>
      </c>
      <c r="J372" s="40"/>
      <c r="K372" s="43">
        <v>12195</v>
      </c>
      <c r="M372"/>
      <c r="N372"/>
      <c r="O372"/>
      <c r="P372"/>
      <c r="Q372"/>
      <c r="R372"/>
      <c r="U372"/>
    </row>
    <row r="373" spans="1:21" ht="24">
      <c r="A373" s="200"/>
      <c r="C373" s="49" t="s">
        <v>136</v>
      </c>
      <c r="D373" s="49" t="s">
        <v>137</v>
      </c>
      <c r="E373" s="49"/>
      <c r="F373" s="49"/>
      <c r="G373" s="49"/>
      <c r="H373" s="49"/>
      <c r="I373" s="50"/>
      <c r="J373" s="49"/>
      <c r="K373" s="51"/>
      <c r="M373"/>
      <c r="N373"/>
      <c r="O373"/>
      <c r="P373"/>
      <c r="Q373"/>
      <c r="R373"/>
      <c r="U373"/>
    </row>
    <row r="374" spans="1:21" ht="24">
      <c r="A374" s="199"/>
      <c r="C374" s="197" t="s">
        <v>138</v>
      </c>
      <c r="D374" s="39" t="s">
        <v>137</v>
      </c>
      <c r="E374" s="40" t="s">
        <v>88</v>
      </c>
      <c r="F374" s="41">
        <v>57.4</v>
      </c>
      <c r="G374" s="40" t="s">
        <v>81</v>
      </c>
      <c r="H374" s="40"/>
      <c r="I374" s="42">
        <v>50</v>
      </c>
      <c r="J374" s="40"/>
      <c r="K374" s="43">
        <v>2870</v>
      </c>
      <c r="M374"/>
      <c r="N374"/>
      <c r="O374"/>
      <c r="P374"/>
      <c r="Q374"/>
      <c r="R374"/>
      <c r="U374"/>
    </row>
    <row r="375" spans="1:21">
      <c r="A375" s="200"/>
      <c r="C375" s="49" t="s">
        <v>139</v>
      </c>
      <c r="D375" s="49" t="s">
        <v>140</v>
      </c>
      <c r="E375" s="49"/>
      <c r="F375" s="49"/>
      <c r="G375" s="49"/>
      <c r="H375" s="49"/>
      <c r="I375" s="50"/>
      <c r="J375" s="49"/>
      <c r="K375" s="51"/>
      <c r="M375"/>
      <c r="N375"/>
      <c r="O375"/>
      <c r="P375"/>
      <c r="Q375"/>
      <c r="R375"/>
      <c r="U375"/>
    </row>
    <row r="376" spans="1:21" ht="24">
      <c r="A376" s="199"/>
      <c r="C376" s="197" t="s">
        <v>141</v>
      </c>
      <c r="D376" s="39" t="s">
        <v>142</v>
      </c>
      <c r="E376" s="40" t="s">
        <v>88</v>
      </c>
      <c r="F376" s="41">
        <v>1</v>
      </c>
      <c r="G376" s="40" t="s">
        <v>107</v>
      </c>
      <c r="H376" s="40"/>
      <c r="I376" s="42">
        <v>2000</v>
      </c>
      <c r="J376" s="40"/>
      <c r="K376" s="43">
        <v>2000</v>
      </c>
      <c r="M376"/>
      <c r="N376"/>
      <c r="O376"/>
      <c r="P376"/>
      <c r="Q376"/>
      <c r="R376"/>
      <c r="U376"/>
    </row>
    <row r="377" spans="1:21">
      <c r="A377" s="200"/>
      <c r="C377" s="49" t="s">
        <v>143</v>
      </c>
      <c r="D377" s="49" t="s">
        <v>144</v>
      </c>
      <c r="E377" s="49"/>
      <c r="F377" s="49"/>
      <c r="G377" s="49"/>
      <c r="H377" s="49"/>
      <c r="I377" s="50"/>
      <c r="J377" s="49"/>
      <c r="K377" s="51"/>
      <c r="M377"/>
      <c r="N377"/>
      <c r="O377"/>
      <c r="P377"/>
      <c r="Q377"/>
      <c r="R377"/>
      <c r="U377"/>
    </row>
    <row r="378" spans="1:21" ht="36">
      <c r="A378" s="199"/>
      <c r="C378" s="197" t="s">
        <v>145</v>
      </c>
      <c r="D378" s="39" t="s">
        <v>146</v>
      </c>
      <c r="E378" s="40" t="s">
        <v>88</v>
      </c>
      <c r="F378" s="41">
        <v>1</v>
      </c>
      <c r="G378" s="40" t="s">
        <v>107</v>
      </c>
      <c r="H378" s="40"/>
      <c r="I378" s="42">
        <v>2500</v>
      </c>
      <c r="J378" s="40"/>
      <c r="K378" s="43">
        <v>2500</v>
      </c>
      <c r="M378"/>
      <c r="N378"/>
      <c r="O378"/>
      <c r="P378"/>
      <c r="Q378"/>
      <c r="R378"/>
      <c r="U378"/>
    </row>
    <row r="379" spans="1:21">
      <c r="A379" s="200"/>
      <c r="C379" s="49" t="s">
        <v>147</v>
      </c>
      <c r="D379" s="49" t="s">
        <v>148</v>
      </c>
      <c r="E379" s="49"/>
      <c r="F379" s="49"/>
      <c r="G379" s="49"/>
      <c r="H379" s="49"/>
      <c r="I379" s="50"/>
      <c r="J379" s="49"/>
      <c r="K379" s="51"/>
      <c r="M379"/>
      <c r="N379"/>
      <c r="O379"/>
      <c r="P379"/>
      <c r="Q379"/>
      <c r="R379"/>
      <c r="U379"/>
    </row>
    <row r="380" spans="1:21" ht="24">
      <c r="A380" s="199"/>
      <c r="C380" s="197" t="s">
        <v>149</v>
      </c>
      <c r="D380" s="39" t="s">
        <v>150</v>
      </c>
      <c r="E380" s="40" t="s">
        <v>88</v>
      </c>
      <c r="F380" s="41">
        <v>82.1</v>
      </c>
      <c r="G380" s="40" t="s">
        <v>81</v>
      </c>
      <c r="H380" s="40"/>
      <c r="I380" s="42">
        <v>700</v>
      </c>
      <c r="J380" s="40"/>
      <c r="K380" s="43">
        <v>57470</v>
      </c>
      <c r="M380"/>
      <c r="N380"/>
      <c r="O380"/>
      <c r="P380"/>
      <c r="Q380"/>
      <c r="R380"/>
      <c r="U380"/>
    </row>
    <row r="381" spans="1:21">
      <c r="A381" s="198"/>
      <c r="C381" s="45" t="s">
        <v>151</v>
      </c>
      <c r="D381" s="45" t="s">
        <v>152</v>
      </c>
      <c r="E381" s="45"/>
      <c r="F381" s="45"/>
      <c r="G381" s="45"/>
      <c r="H381" s="45"/>
      <c r="I381" s="46"/>
      <c r="J381" s="45"/>
      <c r="K381" s="47"/>
      <c r="M381"/>
      <c r="N381"/>
      <c r="O381"/>
      <c r="P381"/>
      <c r="Q381"/>
      <c r="R381"/>
      <c r="U381"/>
    </row>
    <row r="382" spans="1:21" ht="48">
      <c r="A382" s="199"/>
      <c r="C382" s="197" t="s">
        <v>165</v>
      </c>
      <c r="D382" s="39" t="s">
        <v>166</v>
      </c>
      <c r="E382" s="40" t="s">
        <v>88</v>
      </c>
      <c r="F382" s="41">
        <v>202.96</v>
      </c>
      <c r="G382" s="40" t="s">
        <v>102</v>
      </c>
      <c r="H382" s="40"/>
      <c r="I382" s="42">
        <v>130</v>
      </c>
      <c r="J382" s="40"/>
      <c r="K382" s="43">
        <v>26384.799999999999</v>
      </c>
      <c r="M382"/>
      <c r="N382"/>
      <c r="O382"/>
      <c r="P382"/>
      <c r="Q382"/>
      <c r="R382"/>
      <c r="U382"/>
    </row>
    <row r="383" spans="1:21">
      <c r="A383" s="119"/>
      <c r="B383" s="44"/>
      <c r="K383" s="97"/>
      <c r="M383"/>
      <c r="N383"/>
      <c r="O383"/>
      <c r="P383"/>
      <c r="Q383"/>
      <c r="R383"/>
      <c r="U383"/>
    </row>
    <row r="384" spans="1:21">
      <c r="A384" s="119"/>
      <c r="B384" s="119"/>
      <c r="C384" s="119"/>
      <c r="D384" s="119"/>
      <c r="E384" s="120"/>
      <c r="F384" s="121"/>
      <c r="G384" s="120"/>
      <c r="H384" s="120"/>
      <c r="I384" s="122"/>
      <c r="J384" s="120"/>
      <c r="K384" s="123"/>
      <c r="L384" s="44"/>
      <c r="M384"/>
      <c r="N384"/>
      <c r="O384"/>
      <c r="P384"/>
      <c r="Q384"/>
      <c r="R384"/>
    </row>
    <row r="385" spans="1:24">
      <c r="I385" s="127" t="s">
        <v>643</v>
      </c>
      <c r="K385" s="124">
        <f>SUM(K350:K384)</f>
        <v>201199.54499999998</v>
      </c>
      <c r="M385"/>
      <c r="N385"/>
      <c r="O385"/>
      <c r="P385"/>
      <c r="Q385"/>
      <c r="R385"/>
    </row>
    <row r="386" spans="1:24">
      <c r="K386"/>
      <c r="M386"/>
      <c r="N386"/>
      <c r="O386"/>
      <c r="P386"/>
      <c r="Q386"/>
      <c r="R386"/>
    </row>
    <row r="387" spans="1:24" ht="18.75" customHeight="1">
      <c r="D387" s="185" t="s">
        <v>615</v>
      </c>
      <c r="E387" s="186"/>
      <c r="F387" s="186"/>
      <c r="G387" s="186"/>
      <c r="H387" s="186"/>
      <c r="I387" s="186"/>
      <c r="J387" s="186"/>
      <c r="K387" s="187"/>
      <c r="M387"/>
      <c r="N387" s="97" t="s">
        <v>677</v>
      </c>
      <c r="O387" s="97" t="s">
        <v>678</v>
      </c>
      <c r="P387"/>
      <c r="Q387"/>
      <c r="R387"/>
    </row>
    <row r="388" spans="1:24">
      <c r="K388" s="99"/>
      <c r="M388"/>
      <c r="N388"/>
      <c r="O388"/>
      <c r="P388"/>
      <c r="Q388"/>
      <c r="R388"/>
    </row>
    <row r="389" spans="1:24">
      <c r="D389" s="202" t="s">
        <v>605</v>
      </c>
      <c r="K389" s="99"/>
      <c r="M389"/>
      <c r="N389"/>
      <c r="O389"/>
      <c r="P389"/>
      <c r="Q389"/>
      <c r="R389"/>
    </row>
    <row r="390" spans="1:24" ht="24">
      <c r="A390" s="167"/>
      <c r="C390" s="167" t="s">
        <v>118</v>
      </c>
      <c r="D390" s="167" t="s">
        <v>119</v>
      </c>
      <c r="E390" s="193" t="s">
        <v>88</v>
      </c>
      <c r="F390" s="194">
        <v>243.9</v>
      </c>
      <c r="G390" s="193" t="s">
        <v>102</v>
      </c>
      <c r="H390" s="193"/>
      <c r="I390" s="195">
        <v>65</v>
      </c>
      <c r="J390" s="193"/>
      <c r="K390" s="196">
        <v>15853.5</v>
      </c>
      <c r="L390" s="44"/>
      <c r="M390" s="97" t="s">
        <v>634</v>
      </c>
      <c r="N390" s="153">
        <f>ROUND(F390*59,2)</f>
        <v>14390.1</v>
      </c>
      <c r="T390" s="18"/>
      <c r="V390" s="153"/>
      <c r="X390" s="18"/>
    </row>
    <row r="391" spans="1:24" ht="24">
      <c r="A391" s="38"/>
      <c r="C391" s="203" t="s">
        <v>120</v>
      </c>
      <c r="D391" s="203" t="s">
        <v>121</v>
      </c>
      <c r="E391" s="203"/>
      <c r="F391" s="203"/>
      <c r="G391" s="203"/>
      <c r="H391" s="203"/>
      <c r="I391" s="203"/>
      <c r="J391" s="203"/>
      <c r="K391" s="204"/>
      <c r="L391" s="38"/>
      <c r="M391" s="97"/>
      <c r="N391"/>
      <c r="T391" s="18"/>
      <c r="X391" s="18"/>
    </row>
    <row r="392" spans="1:24" ht="24">
      <c r="A392" s="167"/>
      <c r="C392" s="167" t="s">
        <v>122</v>
      </c>
      <c r="D392" s="167" t="s">
        <v>123</v>
      </c>
      <c r="E392" s="193" t="s">
        <v>80</v>
      </c>
      <c r="F392" s="194">
        <v>486.02</v>
      </c>
      <c r="G392" s="193" t="s">
        <v>102</v>
      </c>
      <c r="H392" s="193"/>
      <c r="I392" s="195">
        <v>40</v>
      </c>
      <c r="J392" s="193"/>
      <c r="K392" s="196">
        <v>19440.8</v>
      </c>
      <c r="L392" s="44"/>
      <c r="M392" s="97" t="s">
        <v>635</v>
      </c>
      <c r="N392" s="153">
        <f>ROUND(F392*17,2)</f>
        <v>8262.34</v>
      </c>
      <c r="T392" s="18"/>
      <c r="V392" s="153"/>
      <c r="X392" s="18"/>
    </row>
    <row r="393" spans="1:24" ht="24">
      <c r="A393" s="201"/>
      <c r="C393" s="167" t="s">
        <v>126</v>
      </c>
      <c r="D393" s="167" t="s">
        <v>127</v>
      </c>
      <c r="E393" s="193" t="s">
        <v>80</v>
      </c>
      <c r="F393" s="194">
        <v>154.69999999999999</v>
      </c>
      <c r="G393" s="193" t="s">
        <v>102</v>
      </c>
      <c r="H393" s="193"/>
      <c r="I393" s="195">
        <v>70</v>
      </c>
      <c r="J393" s="193"/>
      <c r="K393" s="196">
        <v>10829</v>
      </c>
      <c r="M393" s="97" t="s">
        <v>635</v>
      </c>
      <c r="N393" s="153">
        <f>ROUND(F393*17,2)</f>
        <v>2629.9</v>
      </c>
      <c r="O393"/>
      <c r="P393"/>
      <c r="Q393"/>
      <c r="R393"/>
      <c r="U393"/>
    </row>
    <row r="394" spans="1:24" ht="36.75" customHeight="1">
      <c r="A394" s="201"/>
      <c r="C394" s="205" t="s">
        <v>155</v>
      </c>
      <c r="D394" s="205" t="s">
        <v>156</v>
      </c>
      <c r="E394" s="206" t="s">
        <v>88</v>
      </c>
      <c r="F394" s="207">
        <v>236.76</v>
      </c>
      <c r="G394" s="206" t="s">
        <v>102</v>
      </c>
      <c r="H394" s="221" t="s">
        <v>670</v>
      </c>
      <c r="I394" s="221"/>
      <c r="J394" s="221"/>
      <c r="K394" s="222" t="s">
        <v>647</v>
      </c>
      <c r="O394" s="223">
        <f>ROUND(F394*225,2)</f>
        <v>53271</v>
      </c>
      <c r="P394"/>
      <c r="Q394"/>
      <c r="R394"/>
      <c r="U394"/>
    </row>
    <row r="395" spans="1:24" ht="24">
      <c r="A395" s="201"/>
      <c r="C395" s="205" t="s">
        <v>157</v>
      </c>
      <c r="D395" s="205" t="s">
        <v>158</v>
      </c>
      <c r="E395" s="206" t="s">
        <v>88</v>
      </c>
      <c r="F395" s="207">
        <v>21.7</v>
      </c>
      <c r="G395" s="206" t="s">
        <v>102</v>
      </c>
      <c r="H395" s="221"/>
      <c r="I395" s="221"/>
      <c r="J395" s="221"/>
      <c r="K395" s="222" t="s">
        <v>647</v>
      </c>
      <c r="M395"/>
      <c r="N395"/>
      <c r="O395" s="223">
        <f>ROUND(F395*225,2)</f>
        <v>4882.5</v>
      </c>
      <c r="P395"/>
      <c r="Q395"/>
      <c r="R395"/>
      <c r="U395"/>
    </row>
    <row r="396" spans="1:24" ht="45">
      <c r="A396" s="119"/>
      <c r="C396" s="119" t="s">
        <v>169</v>
      </c>
      <c r="D396" s="119" t="s">
        <v>170</v>
      </c>
      <c r="E396" s="208" t="s">
        <v>80</v>
      </c>
      <c r="F396" s="209">
        <v>504.92</v>
      </c>
      <c r="G396" s="208" t="s">
        <v>102</v>
      </c>
      <c r="H396" s="208"/>
      <c r="I396" s="210">
        <v>140</v>
      </c>
      <c r="J396" s="208"/>
      <c r="K396" s="211">
        <v>70688.800000000003</v>
      </c>
      <c r="L396" s="44"/>
      <c r="M396" s="146" t="s">
        <v>672</v>
      </c>
      <c r="N396" s="153">
        <f>ROUND(F396*40,2)</f>
        <v>20196.8</v>
      </c>
      <c r="O396" s="223"/>
      <c r="P396"/>
      <c r="Q396"/>
      <c r="R396"/>
    </row>
    <row r="397" spans="1:24" ht="48">
      <c r="A397" s="201"/>
      <c r="C397" s="167" t="s">
        <v>171</v>
      </c>
      <c r="D397" s="220" t="s">
        <v>172</v>
      </c>
      <c r="E397" s="40" t="s">
        <v>80</v>
      </c>
      <c r="F397" s="41">
        <v>231.15</v>
      </c>
      <c r="G397" s="212" t="s">
        <v>102</v>
      </c>
      <c r="H397" s="221" t="s">
        <v>671</v>
      </c>
      <c r="I397" s="221"/>
      <c r="J397" s="221"/>
      <c r="K397" s="222" t="s">
        <v>667</v>
      </c>
      <c r="M397"/>
      <c r="N397"/>
      <c r="O397" s="223">
        <f>ROUND(F397*225,2)</f>
        <v>52008.75</v>
      </c>
      <c r="P397"/>
      <c r="Q397"/>
      <c r="R397"/>
      <c r="U397"/>
    </row>
    <row r="398" spans="1:24" ht="30">
      <c r="A398" s="119"/>
      <c r="C398" s="119" t="s">
        <v>175</v>
      </c>
      <c r="D398" s="119" t="s">
        <v>176</v>
      </c>
      <c r="E398" s="208" t="s">
        <v>80</v>
      </c>
      <c r="F398" s="209">
        <v>202.96</v>
      </c>
      <c r="G398" s="208" t="s">
        <v>102</v>
      </c>
      <c r="H398" s="208"/>
      <c r="I398" s="210">
        <v>50</v>
      </c>
      <c r="J398" s="208"/>
      <c r="K398" s="211">
        <v>10148</v>
      </c>
      <c r="L398" s="44"/>
      <c r="M398" s="146" t="s">
        <v>672</v>
      </c>
      <c r="N398" s="153">
        <f>ROUND(F398*40,2)</f>
        <v>8118.4</v>
      </c>
      <c r="O398"/>
      <c r="P398"/>
      <c r="Q398"/>
      <c r="R398"/>
    </row>
    <row r="399" spans="1:24">
      <c r="C399" s="219"/>
      <c r="D399" s="218" t="s">
        <v>606</v>
      </c>
      <c r="K399" s="99"/>
      <c r="M399"/>
      <c r="N399"/>
      <c r="O399"/>
      <c r="P399"/>
      <c r="Q399"/>
      <c r="R399"/>
    </row>
    <row r="400" spans="1:24" ht="60">
      <c r="A400" s="125"/>
      <c r="C400" s="125" t="s">
        <v>319</v>
      </c>
      <c r="D400" s="125" t="s">
        <v>320</v>
      </c>
      <c r="E400" s="115" t="s">
        <v>16</v>
      </c>
      <c r="F400" s="116">
        <v>1</v>
      </c>
      <c r="G400" s="115" t="s">
        <v>17</v>
      </c>
      <c r="H400" s="115"/>
      <c r="I400" s="117">
        <v>40000</v>
      </c>
      <c r="J400" s="115"/>
      <c r="K400" s="126">
        <v>40000</v>
      </c>
      <c r="M400" s="146">
        <v>0.4</v>
      </c>
      <c r="N400" s="153">
        <f>ROUND(K400*0.4,2)</f>
        <v>16000</v>
      </c>
      <c r="O400"/>
      <c r="P400"/>
      <c r="Q400"/>
      <c r="R400"/>
    </row>
    <row r="401" spans="1:18" ht="75">
      <c r="A401" s="125"/>
      <c r="C401" s="125" t="s">
        <v>335</v>
      </c>
      <c r="D401" s="125" t="s">
        <v>336</v>
      </c>
      <c r="E401" s="115" t="s">
        <v>16</v>
      </c>
      <c r="F401" s="116">
        <v>1</v>
      </c>
      <c r="G401" s="115" t="s">
        <v>17</v>
      </c>
      <c r="H401" s="115"/>
      <c r="I401" s="117">
        <v>4000</v>
      </c>
      <c r="J401" s="115"/>
      <c r="K401" s="126">
        <v>4000</v>
      </c>
      <c r="M401" s="146">
        <v>0.4</v>
      </c>
      <c r="N401" s="153">
        <f>ROUND(K401*0.4,2)</f>
        <v>1600</v>
      </c>
      <c r="O401"/>
      <c r="P401"/>
      <c r="Q401"/>
      <c r="R401"/>
    </row>
    <row r="402" spans="1:18" ht="60">
      <c r="A402" s="125"/>
      <c r="C402" s="125" t="s">
        <v>347</v>
      </c>
      <c r="D402" s="125" t="s">
        <v>348</v>
      </c>
      <c r="E402" s="115" t="s">
        <v>16</v>
      </c>
      <c r="F402" s="116">
        <v>1</v>
      </c>
      <c r="G402" s="115" t="s">
        <v>17</v>
      </c>
      <c r="H402" s="115"/>
      <c r="I402" s="117">
        <v>1500</v>
      </c>
      <c r="J402" s="115"/>
      <c r="K402" s="126">
        <v>1500</v>
      </c>
      <c r="M402" s="146">
        <v>0.4</v>
      </c>
      <c r="N402" s="153">
        <f>ROUND(K402*0.4,2)</f>
        <v>600</v>
      </c>
      <c r="O402"/>
      <c r="P402"/>
      <c r="Q402"/>
      <c r="R402"/>
    </row>
    <row r="403" spans="1:18" ht="60">
      <c r="A403" s="125"/>
      <c r="C403" s="125" t="s">
        <v>351</v>
      </c>
      <c r="D403" s="125" t="s">
        <v>352</v>
      </c>
      <c r="E403" s="115" t="s">
        <v>16</v>
      </c>
      <c r="F403" s="116">
        <v>1</v>
      </c>
      <c r="G403" s="115" t="s">
        <v>17</v>
      </c>
      <c r="H403" s="115"/>
      <c r="I403" s="117">
        <v>2500</v>
      </c>
      <c r="J403" s="115"/>
      <c r="K403" s="126">
        <v>2500</v>
      </c>
      <c r="M403" s="146">
        <v>0.4</v>
      </c>
      <c r="N403" s="153">
        <f>ROUND(K403*0.4,2)</f>
        <v>1000</v>
      </c>
      <c r="O403"/>
      <c r="P403"/>
      <c r="Q403"/>
      <c r="R403"/>
    </row>
    <row r="404" spans="1:18" ht="75">
      <c r="A404" s="125"/>
      <c r="C404" s="125" t="s">
        <v>353</v>
      </c>
      <c r="D404" s="125" t="s">
        <v>354</v>
      </c>
      <c r="E404" s="115" t="s">
        <v>16</v>
      </c>
      <c r="F404" s="116">
        <v>1</v>
      </c>
      <c r="G404" s="115" t="s">
        <v>17</v>
      </c>
      <c r="H404" s="115"/>
      <c r="I404" s="117">
        <v>8000</v>
      </c>
      <c r="J404" s="115"/>
      <c r="K404" s="126">
        <v>8000</v>
      </c>
      <c r="M404" s="146">
        <v>0.4</v>
      </c>
      <c r="N404" s="153">
        <f>ROUND(K404*0.4,2)</f>
        <v>3200</v>
      </c>
      <c r="O404"/>
      <c r="P404"/>
      <c r="Q404"/>
      <c r="R404"/>
    </row>
    <row r="405" spans="1:18">
      <c r="K405" s="99"/>
      <c r="M405"/>
      <c r="N405"/>
      <c r="O405"/>
      <c r="P405"/>
      <c r="Q405"/>
      <c r="R405"/>
    </row>
    <row r="406" spans="1:18">
      <c r="I406" s="127" t="s">
        <v>616</v>
      </c>
      <c r="J406" s="14"/>
      <c r="K406" s="124">
        <f>SUM(K389:K405)</f>
        <v>182960.1</v>
      </c>
      <c r="M406"/>
      <c r="N406" s="213">
        <f>SUM(N389:N405)</f>
        <v>75997.540000000008</v>
      </c>
      <c r="O406"/>
      <c r="P406"/>
      <c r="Q406"/>
      <c r="R406"/>
    </row>
    <row r="407" spans="1:18">
      <c r="K407" s="99"/>
    </row>
    <row r="408" spans="1:18" ht="18.75">
      <c r="D408" s="185" t="s">
        <v>619</v>
      </c>
      <c r="E408" s="186"/>
      <c r="F408" s="186"/>
      <c r="G408" s="186"/>
      <c r="H408" s="186"/>
      <c r="I408" s="186"/>
      <c r="J408" s="186"/>
      <c r="K408" s="187"/>
    </row>
    <row r="409" spans="1:18">
      <c r="K409" s="99"/>
    </row>
    <row r="410" spans="1:18">
      <c r="D410" s="14" t="s">
        <v>673</v>
      </c>
      <c r="K410" s="99"/>
    </row>
    <row r="411" spans="1:18">
      <c r="K411" s="99"/>
      <c r="M411" s="18" t="s">
        <v>653</v>
      </c>
    </row>
    <row r="412" spans="1:18">
      <c r="D412" t="s">
        <v>650</v>
      </c>
      <c r="G412" s="18">
        <f>X337</f>
        <v>1796945.2</v>
      </c>
      <c r="H412" s="97" t="s">
        <v>631</v>
      </c>
      <c r="I412" s="168">
        <v>0.1</v>
      </c>
      <c r="K412" s="18">
        <f>ROUND(G412*I412,2)</f>
        <v>179694.52</v>
      </c>
      <c r="M412" s="99">
        <f>ROUND(K412*1.06,2)</f>
        <v>190476.19</v>
      </c>
      <c r="N412" s="188">
        <f>SUM(M412:M415)</f>
        <v>542561.9</v>
      </c>
    </row>
    <row r="413" spans="1:18">
      <c r="D413" t="s">
        <v>648</v>
      </c>
      <c r="G413" s="18">
        <f>K406</f>
        <v>182960.1</v>
      </c>
      <c r="H413" s="97" t="s">
        <v>625</v>
      </c>
      <c r="I413" s="169">
        <f>-V334</f>
        <v>-75997.540000000008</v>
      </c>
      <c r="K413" s="18">
        <f>G413+I413</f>
        <v>106962.56</v>
      </c>
      <c r="M413" s="99">
        <f t="shared" ref="M413:M415" si="30">ROUND(K413*1.06,2)</f>
        <v>113380.31</v>
      </c>
      <c r="N413" s="189"/>
    </row>
    <row r="414" spans="1:18">
      <c r="D414" t="s">
        <v>627</v>
      </c>
      <c r="G414" s="18">
        <v>109092.65</v>
      </c>
      <c r="H414" s="97" t="s">
        <v>625</v>
      </c>
      <c r="I414" s="129">
        <v>1</v>
      </c>
      <c r="K414" s="18">
        <f>ROUND(G414*I414,2)</f>
        <v>109092.65</v>
      </c>
      <c r="M414" s="99">
        <f t="shared" ref="M414" si="31">ROUND(K414*1.06,2)</f>
        <v>115638.21</v>
      </c>
      <c r="N414" s="189"/>
    </row>
    <row r="415" spans="1:18">
      <c r="D415" t="s">
        <v>651</v>
      </c>
      <c r="G415" s="18">
        <v>116101.12</v>
      </c>
      <c r="H415" s="97" t="s">
        <v>625</v>
      </c>
      <c r="I415" s="129">
        <v>1</v>
      </c>
      <c r="K415" s="18">
        <f>ROUND(G415*I415,2)</f>
        <v>116101.12</v>
      </c>
      <c r="M415" s="99">
        <f t="shared" si="30"/>
        <v>123067.19</v>
      </c>
      <c r="N415" s="190"/>
    </row>
    <row r="416" spans="1:18">
      <c r="G416" s="18"/>
      <c r="H416" s="97"/>
      <c r="K416" s="87"/>
      <c r="M416" s="99"/>
      <c r="N416" s="30"/>
    </row>
    <row r="417" spans="4:14">
      <c r="D417" t="s">
        <v>620</v>
      </c>
      <c r="E417" t="s">
        <v>621</v>
      </c>
      <c r="G417" s="18">
        <v>249483.97</v>
      </c>
      <c r="H417" s="97" t="s">
        <v>630</v>
      </c>
      <c r="K417" s="87"/>
      <c r="M417" s="99"/>
      <c r="N417" s="30"/>
    </row>
    <row r="418" spans="4:14">
      <c r="E418" t="s">
        <v>622</v>
      </c>
      <c r="G418" s="18">
        <v>12643.41</v>
      </c>
      <c r="H418" s="97" t="s">
        <v>628</v>
      </c>
      <c r="K418" s="87"/>
      <c r="M418" s="99"/>
      <c r="N418" s="30"/>
    </row>
    <row r="419" spans="4:14">
      <c r="E419" t="s">
        <v>623</v>
      </c>
      <c r="G419" s="18">
        <v>10708.5</v>
      </c>
      <c r="H419" s="97" t="s">
        <v>628</v>
      </c>
      <c r="I419" s="97" t="s">
        <v>629</v>
      </c>
      <c r="K419" s="87"/>
      <c r="M419" s="99"/>
      <c r="N419" s="30"/>
    </row>
    <row r="420" spans="4:14">
      <c r="E420" t="s">
        <v>624</v>
      </c>
      <c r="G420" s="18">
        <f>SUM(G417:G419)</f>
        <v>272835.88</v>
      </c>
      <c r="H420" s="97" t="s">
        <v>628</v>
      </c>
      <c r="I420" s="149">
        <v>-85714.29</v>
      </c>
      <c r="M420" s="6">
        <f>G420+I420</f>
        <v>187121.59000000003</v>
      </c>
      <c r="N420" s="142">
        <v>0.21</v>
      </c>
    </row>
    <row r="421" spans="4:14" ht="15.75" thickBot="1">
      <c r="D421" t="s">
        <v>626</v>
      </c>
      <c r="M421" s="99">
        <v>100000</v>
      </c>
      <c r="N421" s="30" t="s">
        <v>632</v>
      </c>
    </row>
    <row r="422" spans="4:14" ht="15.75" thickBot="1">
      <c r="D422" s="141" t="s">
        <v>649</v>
      </c>
      <c r="H422" s="170"/>
      <c r="I422" s="171"/>
      <c r="J422" s="171"/>
      <c r="K422" s="172" t="s">
        <v>652</v>
      </c>
      <c r="L422" s="171"/>
      <c r="M422" s="143">
        <f>SUM(M412:M421)</f>
        <v>829683.49</v>
      </c>
    </row>
    <row r="423" spans="4:14">
      <c r="H423" s="18"/>
    </row>
    <row r="424" spans="4:14">
      <c r="D424" s="14" t="s">
        <v>654</v>
      </c>
      <c r="H424" t="s">
        <v>675</v>
      </c>
      <c r="M424" s="18">
        <v>1800000</v>
      </c>
      <c r="N424" s="18" t="s">
        <v>632</v>
      </c>
    </row>
    <row r="425" spans="4:14">
      <c r="H425" t="s">
        <v>674</v>
      </c>
      <c r="M425" s="18">
        <f>ROUND(V334*1.06,2)</f>
        <v>80557.39</v>
      </c>
    </row>
    <row r="426" spans="4:14">
      <c r="H426" t="s">
        <v>676</v>
      </c>
      <c r="M426" s="18">
        <f>ROUND(W334*1.06,2)</f>
        <v>213271.52</v>
      </c>
    </row>
    <row r="427" spans="4:14">
      <c r="H427" t="s">
        <v>655</v>
      </c>
      <c r="M427" s="18">
        <v>180000</v>
      </c>
    </row>
    <row r="428" spans="4:14">
      <c r="H428" t="s">
        <v>656</v>
      </c>
      <c r="M428" s="18">
        <v>150000</v>
      </c>
    </row>
    <row r="429" spans="4:14">
      <c r="H429" t="s">
        <v>657</v>
      </c>
      <c r="M429" s="18">
        <f>M430-SUM(M424:M428)</f>
        <v>500476.43999999994</v>
      </c>
    </row>
    <row r="430" spans="4:14">
      <c r="H430" s="156" t="s">
        <v>658</v>
      </c>
      <c r="I430" s="173"/>
      <c r="J430" s="173"/>
      <c r="K430" s="174"/>
      <c r="L430" s="173"/>
      <c r="M430" s="175">
        <v>2924305.35</v>
      </c>
    </row>
  </sheetData>
  <mergeCells count="10">
    <mergeCell ref="D408:K408"/>
    <mergeCell ref="N412:N415"/>
    <mergeCell ref="W339:X340"/>
    <mergeCell ref="H394:J395"/>
    <mergeCell ref="H397:J397"/>
    <mergeCell ref="E2:F2"/>
    <mergeCell ref="A6:J6"/>
    <mergeCell ref="E1:G1"/>
    <mergeCell ref="D387:K387"/>
    <mergeCell ref="D346:K346"/>
  </mergeCells>
  <pageMargins left="0.7" right="0.7" top="0.75" bottom="0.75" header="0.3" footer="0.3"/>
  <pageSetup paperSize="9" scale="52" fitToHeight="0" orientation="landscape" verticalDpi="0" r:id="rId1"/>
  <rowBreaks count="3" manualBreakCount="3">
    <brk id="154" max="16383" man="1"/>
    <brk id="345" max="16383" man="1"/>
    <brk id="40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dc:creator>
  <cp:lastModifiedBy>CG-ASUSWIN10</cp:lastModifiedBy>
  <cp:lastPrinted>2023-07-24T14:17:01Z</cp:lastPrinted>
  <dcterms:created xsi:type="dcterms:W3CDTF">2015-06-05T18:19:34Z</dcterms:created>
  <dcterms:modified xsi:type="dcterms:W3CDTF">2023-08-29T09:08:45Z</dcterms:modified>
</cp:coreProperties>
</file>