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Z:\TRIANGLE\AMENAGEMENTS\PROJET SUBSIDES\"/>
    </mc:Choice>
  </mc:AlternateContent>
  <xr:revisionPtr revIDLastSave="0" documentId="13_ncr:1_{52FFAA2F-F42B-463C-8900-B9FCA39F6291}" xr6:coauthVersionLast="47" xr6:coauthVersionMax="47" xr10:uidLastSave="{00000000-0000-0000-0000-000000000000}"/>
  <bookViews>
    <workbookView xWindow="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H40" i="1"/>
  <c r="I40" i="1" s="1"/>
  <c r="H39" i="1"/>
  <c r="I39" i="1" s="1"/>
  <c r="F34" i="1"/>
  <c r="G34" i="1" s="1"/>
  <c r="H34" i="1" s="1"/>
  <c r="I34" i="1" s="1"/>
  <c r="D38" i="1"/>
  <c r="F38" i="1"/>
  <c r="G38" i="1" s="1"/>
  <c r="H38" i="1" s="1"/>
  <c r="I38" i="1" s="1"/>
  <c r="F25" i="1"/>
  <c r="G25" i="1" s="1"/>
  <c r="H25" i="1" s="1"/>
  <c r="I25" i="1" s="1"/>
  <c r="G24" i="1"/>
  <c r="H24" i="1" s="1"/>
  <c r="I24" i="1" s="1"/>
  <c r="L24" i="1" s="1"/>
  <c r="F30" i="1" l="1"/>
  <c r="G30" i="1" s="1"/>
  <c r="H30" i="1" s="1"/>
  <c r="I30" i="1" s="1"/>
  <c r="K30" i="1" s="1"/>
  <c r="K25" i="1"/>
  <c r="F32" i="1"/>
  <c r="G32" i="1" s="1"/>
  <c r="H32" i="1" s="1"/>
  <c r="I32" i="1" s="1"/>
  <c r="I42" i="1" s="1"/>
  <c r="L42" i="1" l="1"/>
  <c r="L25" i="1"/>
  <c r="K45" i="1"/>
  <c r="I45" i="1"/>
  <c r="L45" i="1" l="1"/>
  <c r="F52" i="1" s="1"/>
  <c r="I52" i="1"/>
  <c r="F55" i="1" l="1"/>
  <c r="I56" i="1" s="1"/>
  <c r="I57" i="1" s="1"/>
  <c r="I58" i="1" l="1"/>
  <c r="I62" i="1" l="1"/>
  <c r="I63" i="1" s="1"/>
</calcChain>
</file>

<file path=xl/sharedStrings.xml><?xml version="1.0" encoding="utf-8"?>
<sst xmlns="http://schemas.openxmlformats.org/spreadsheetml/2006/main" count="76" uniqueCount="71">
  <si>
    <t>RECAPITULATIF DU COUT DES TRAVAUX ENVISAGES</t>
  </si>
  <si>
    <t>Ce récapitulatif estimé tient compte de l’avancement actuel des études, en date du 07/04/2022.</t>
  </si>
  <si>
    <t>L’objet principal des travaux est triple :</t>
  </si>
  <si>
    <t>1.       Augmenter les capacités d’accueil</t>
  </si>
  <si>
    <t>2.       Fortement améliorer la qualité de l’accueil dans les trois services, notamment par la création de 8 logements en lieu et place des logements semi-collectifs.</t>
  </si>
  <si>
    <t>3.       Améliorer les performances énergétiques du bâtiment (PEB).</t>
  </si>
  <si>
    <t>4.       Permettre l’accessibilité aux p.m.r.</t>
  </si>
  <si>
    <t>5.       Offrir les services numériques tant à la maison d’accueil qu’à l’accueil de jour.</t>
  </si>
  <si>
    <t xml:space="preserve"> -  Maison d’accueil : de 33 lits à 49 lits</t>
  </si>
  <si>
    <t xml:space="preserve"> -  Abri de nuit : de 10/12 lits à 24 lits</t>
  </si>
  <si>
    <t xml:space="preserve"> -  Accueil de jour : aussi 24 places.</t>
  </si>
  <si>
    <t>Selon estimations détaillées en annexe, le coût des travaux est, à ce jour, évalué à 1.882.423,85 €.</t>
  </si>
  <si>
    <t>Le calcul global du coût des travaux et frais divers est calculé comme suit :</t>
  </si>
  <si>
    <t>TRAVAUX</t>
  </si>
  <si>
    <t>TOTAL HTVA</t>
  </si>
  <si>
    <t>A charge du Triangle : poste 00</t>
  </si>
  <si>
    <t>Autres travaux subventionnables</t>
  </si>
  <si>
    <t xml:space="preserve"> HTVA</t>
  </si>
  <si>
    <t>TOTAL TVAC</t>
  </si>
  <si>
    <t>Taux subs.</t>
  </si>
  <si>
    <t>Subsides</t>
  </si>
  <si>
    <t>A charge M.O.</t>
  </si>
  <si>
    <t>HONORAIRES</t>
  </si>
  <si>
    <t>Taux</t>
  </si>
  <si>
    <t>Base</t>
  </si>
  <si>
    <t>HTVA</t>
  </si>
  <si>
    <t>TVA 21%</t>
  </si>
  <si>
    <t>TVA 6%</t>
  </si>
  <si>
    <t>Arch. sur les travaux hors poste 00</t>
  </si>
  <si>
    <t>Ingénieur techniques spéciales</t>
  </si>
  <si>
    <t>Poste 06.02</t>
  </si>
  <si>
    <t>Poste 02.01</t>
  </si>
  <si>
    <t>Total études</t>
  </si>
  <si>
    <t>Mission PEB</t>
  </si>
  <si>
    <t>Coordination sécurité santé sur le chantier</t>
  </si>
  <si>
    <t>Marge 10%</t>
  </si>
  <si>
    <t>TOTAUX</t>
  </si>
  <si>
    <t>ETUDE DU COUT GLOBAL ET DE LA PRISE EN CHARGE</t>
  </si>
  <si>
    <t>HONORAIRES REELS</t>
  </si>
  <si>
    <t>(Forfait)</t>
  </si>
  <si>
    <t>Différence</t>
  </si>
  <si>
    <t>alors que la subvention serait de</t>
  </si>
  <si>
    <t>A charge asbl</t>
  </si>
  <si>
    <t>Subvention</t>
  </si>
  <si>
    <t xml:space="preserve">Selon le tableau ci-dessus, la prise en charge par l'asbl Le Triangle serait de </t>
  </si>
  <si>
    <r>
      <rPr>
        <b/>
        <sz val="11"/>
        <color theme="1"/>
        <rFont val="Calibri"/>
        <family val="2"/>
        <scheme val="minor"/>
      </rPr>
      <t>Subvention</t>
    </r>
    <r>
      <rPr>
        <sz val="11"/>
        <color theme="1"/>
        <rFont val="Calibri"/>
        <family val="2"/>
        <scheme val="minor"/>
      </rPr>
      <t xml:space="preserve"> des frais d'études  = 5% du montant des travaux hors TVA</t>
    </r>
  </si>
  <si>
    <t>Ingénieur stabilité</t>
  </si>
  <si>
    <t xml:space="preserve">Poste 03 </t>
  </si>
  <si>
    <t>Total selon détails en annexe</t>
  </si>
  <si>
    <t>Il resterait donc une somme disponible de</t>
  </si>
  <si>
    <r>
      <rPr>
        <b/>
        <sz val="12"/>
        <color theme="1"/>
        <rFont val="Calibri"/>
        <family val="2"/>
        <scheme val="minor"/>
      </rPr>
      <t>Le propriétaire, asbl Maison des Eclaireur</t>
    </r>
    <r>
      <rPr>
        <sz val="12"/>
        <color theme="1"/>
        <rFont val="Calibri"/>
        <family val="2"/>
        <scheme val="minor"/>
      </rPr>
      <t>s accepterait de prendre en charge une somme maximale de 500.000 €</t>
    </r>
  </si>
  <si>
    <r>
      <t>De son côté,</t>
    </r>
    <r>
      <rPr>
        <b/>
        <sz val="12"/>
        <color theme="1"/>
        <rFont val="Calibri"/>
        <family val="2"/>
        <scheme val="minor"/>
      </rPr>
      <t xml:space="preserve"> l'asbl Le TRIANGLE</t>
    </r>
    <r>
      <rPr>
        <sz val="12"/>
        <color theme="1"/>
        <rFont val="Calibri"/>
        <family val="2"/>
        <scheme val="minor"/>
      </rPr>
      <t xml:space="preserve"> a la capacité de prendre en charge la somme de 100.000 €</t>
    </r>
  </si>
  <si>
    <t xml:space="preserve">Cela nous permet d'abaisser d'autant notre demande de subsides </t>
  </si>
  <si>
    <r>
      <t>Dans ces conditions, notre demande porterait  sur une subvention de</t>
    </r>
    <r>
      <rPr>
        <b/>
        <sz val="12"/>
        <color theme="1"/>
        <rFont val="Calibri"/>
        <family val="2"/>
        <scheme val="minor"/>
      </rPr>
      <t xml:space="preserve"> ± 1.800.000 €</t>
    </r>
    <r>
      <rPr>
        <sz val="12"/>
        <color theme="1"/>
        <rFont val="Calibri"/>
        <family val="2"/>
        <scheme val="minor"/>
      </rPr>
      <t xml:space="preserve"> sur base des éléments ci-dessus.</t>
    </r>
  </si>
  <si>
    <t xml:space="preserve">Soit une quotité globale de </t>
  </si>
  <si>
    <t>Prêt complémentaire à faire par l'asbl Le Triangle ?</t>
  </si>
  <si>
    <t>En-dessous de ce montant de subsides, il nous semble malheureusement que nous ne pourrons pas envisager l'amélioration du bâtiment sur les plans de l'accueil et énergétique.</t>
  </si>
  <si>
    <t>En résumé</t>
  </si>
  <si>
    <t>Notre première demande porte sur un montant de subsides de</t>
  </si>
  <si>
    <t>Si ce montant de subvention devait ne pas être envisageable, la seule solution serait que l'asbl Le TRIANGLE fasse un prêt du montant de subsides reçus en moins.</t>
  </si>
  <si>
    <r>
      <t>Au vu de la situation financière de l'asbl Le Triangle, cette solution est envisageable pour une somme maximale de 150.000 €, remboursables en 10 ans. Il faut être conscient que</t>
    </r>
    <r>
      <rPr>
        <b/>
        <sz val="12"/>
        <color theme="1"/>
        <rFont val="Calibri"/>
        <family val="2"/>
        <scheme val="minor"/>
      </rPr>
      <t xml:space="preserve"> ces frais complémentaires feraient inévitablement augmenter le montant des coûts d'hébergement demandés aux hébergés et donc bien souvent aux CPAS</t>
    </r>
    <r>
      <rPr>
        <sz val="12"/>
        <color theme="1"/>
        <rFont val="Calibri"/>
        <family val="2"/>
        <scheme val="minor"/>
      </rPr>
      <t xml:space="preserve">. </t>
    </r>
  </si>
  <si>
    <t>Accessoirement, en vue de maintenir le projet la demande peut être réduite à sachant que cela fera augmenter les frais d'hébergement, dû au remboursement du prêt qui serait fait par l'asbl Le Triangle.</t>
  </si>
  <si>
    <r>
      <t>Dans ces conditions, notre demande porterait  sur une subvention minimale de</t>
    </r>
    <r>
      <rPr>
        <b/>
        <sz val="12"/>
        <color theme="1"/>
        <rFont val="Calibri"/>
        <family val="2"/>
        <scheme val="minor"/>
      </rPr>
      <t xml:space="preserve"> ± 1650.000 €</t>
    </r>
    <r>
      <rPr>
        <sz val="12"/>
        <color theme="1"/>
        <rFont val="Calibri"/>
        <family val="2"/>
        <scheme val="minor"/>
      </rPr>
      <t xml:space="preserve"> </t>
    </r>
  </si>
  <si>
    <r>
      <t>PRISE EN CHARGE DU BUDGET GLOBAL</t>
    </r>
    <r>
      <rPr>
        <b/>
        <sz val="14"/>
        <color theme="1"/>
        <rFont val="Calibri"/>
        <family val="2"/>
        <scheme val="minor"/>
      </rPr>
      <t xml:space="preserve"> </t>
    </r>
  </si>
  <si>
    <r>
      <t>A.S.B.L. LE TRIANGLE</t>
    </r>
    <r>
      <rPr>
        <sz val="10"/>
        <color theme="1"/>
        <rFont val="Tahoma"/>
        <family val="2"/>
      </rPr>
      <t xml:space="preserve"> </t>
    </r>
  </si>
  <si>
    <t>Résidence Sociale Le TRIANGLE</t>
  </si>
  <si>
    <t>Maison d’Accueil Agréée</t>
  </si>
  <si>
    <t>6032 MONT-SUR-MARCHIENNE Rue du Beau Site 28</t>
  </si>
  <si>
    <t>Etabli en date du 08/04/2022</t>
  </si>
  <si>
    <t>Pr le Triangle asbl</t>
  </si>
  <si>
    <t>Christian GOBLET, administrateur, Président.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</si>
</sst>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Tahoma,Bold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i/>
      <sz val="9.5"/>
      <color theme="1"/>
      <name val="Tahoma,BoldItalic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4" fontId="0" fillId="0" borderId="1" xfId="0" applyNumberFormat="1" applyBorder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/>
    <xf numFmtId="44" fontId="2" fillId="0" borderId="0" xfId="0" applyNumberFormat="1" applyFont="1"/>
    <xf numFmtId="44" fontId="2" fillId="0" borderId="0" xfId="1" applyFont="1"/>
    <xf numFmtId="0" fontId="2" fillId="0" borderId="3" xfId="0" applyFont="1" applyBorder="1"/>
    <xf numFmtId="44" fontId="2" fillId="0" borderId="4" xfId="0" applyNumberFormat="1" applyFont="1" applyBorder="1"/>
    <xf numFmtId="0" fontId="2" fillId="0" borderId="4" xfId="0" applyFont="1" applyBorder="1"/>
    <xf numFmtId="44" fontId="2" fillId="0" borderId="4" xfId="1" applyFont="1" applyBorder="1"/>
    <xf numFmtId="44" fontId="2" fillId="0" borderId="5" xfId="1" applyFont="1" applyBorder="1"/>
    <xf numFmtId="0" fontId="3" fillId="0" borderId="0" xfId="0" applyFont="1"/>
    <xf numFmtId="0" fontId="2" fillId="0" borderId="0" xfId="0" applyFont="1" applyBorder="1"/>
    <xf numFmtId="44" fontId="2" fillId="0" borderId="0" xfId="0" applyNumberFormat="1" applyFont="1" applyBorder="1"/>
    <xf numFmtId="44" fontId="2" fillId="0" borderId="0" xfId="1" applyFont="1" applyBorder="1"/>
    <xf numFmtId="0" fontId="0" fillId="2" borderId="3" xfId="0" applyFill="1" applyBorder="1"/>
    <xf numFmtId="0" fontId="0" fillId="2" borderId="4" xfId="0" applyFill="1" applyBorder="1"/>
    <xf numFmtId="44" fontId="2" fillId="2" borderId="5" xfId="1" applyFont="1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10" fontId="7" fillId="0" borderId="0" xfId="2" applyNumberFormat="1" applyFont="1" applyAlignment="1">
      <alignment horizontal="center"/>
    </xf>
    <xf numFmtId="0" fontId="8" fillId="0" borderId="0" xfId="0" applyFont="1"/>
    <xf numFmtId="10" fontId="6" fillId="0" borderId="0" xfId="0" applyNumberFormat="1" applyFont="1" applyAlignment="1">
      <alignment horizontal="center"/>
    </xf>
    <xf numFmtId="44" fontId="5" fillId="0" borderId="0" xfId="0" applyNumberFormat="1" applyFont="1"/>
    <xf numFmtId="10" fontId="6" fillId="0" borderId="0" xfId="2" applyNumberFormat="1" applyFont="1" applyAlignment="1">
      <alignment horizontal="center"/>
    </xf>
    <xf numFmtId="44" fontId="5" fillId="0" borderId="0" xfId="1" applyFont="1"/>
    <xf numFmtId="0" fontId="6" fillId="0" borderId="0" xfId="0" applyFont="1"/>
    <xf numFmtId="44" fontId="6" fillId="0" borderId="0" xfId="1" applyFont="1"/>
    <xf numFmtId="0" fontId="5" fillId="0" borderId="0" xfId="0" applyFont="1" applyAlignment="1">
      <alignment horizontal="center"/>
    </xf>
    <xf numFmtId="44" fontId="5" fillId="0" borderId="0" xfId="1" applyFont="1" applyAlignment="1">
      <alignment vertical="top"/>
    </xf>
    <xf numFmtId="0" fontId="6" fillId="0" borderId="2" xfId="0" applyFont="1" applyBorder="1" applyAlignment="1">
      <alignment horizontal="center"/>
    </xf>
    <xf numFmtId="44" fontId="6" fillId="0" borderId="0" xfId="0" applyNumberFormat="1" applyFont="1" applyAlignment="1">
      <alignment horizontal="right"/>
    </xf>
    <xf numFmtId="44" fontId="5" fillId="0" borderId="0" xfId="1" applyFont="1" applyAlignment="1">
      <alignment horizontal="right" vertical="center"/>
    </xf>
    <xf numFmtId="44" fontId="6" fillId="2" borderId="2" xfId="1" applyFont="1" applyFill="1" applyBorder="1" applyAlignment="1">
      <alignment horizontal="right"/>
    </xf>
    <xf numFmtId="44" fontId="5" fillId="0" borderId="0" xfId="1" applyFont="1" applyAlignment="1">
      <alignment horizontal="right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4"/>
  <sheetViews>
    <sheetView tabSelected="1" topLeftCell="A37" workbookViewId="0">
      <selection activeCell="B50" sqref="B50"/>
    </sheetView>
  </sheetViews>
  <sheetFormatPr baseColWidth="10" defaultColWidth="9.140625" defaultRowHeight="15"/>
  <cols>
    <col min="2" max="2" width="9.7109375" customWidth="1"/>
    <col min="3" max="3" width="16.28515625" customWidth="1"/>
    <col min="4" max="4" width="15.7109375" customWidth="1"/>
    <col min="5" max="5" width="22.85546875" customWidth="1"/>
    <col min="6" max="6" width="17" customWidth="1"/>
    <col min="7" max="8" width="15.7109375" customWidth="1"/>
    <col min="9" max="9" width="18" customWidth="1"/>
    <col min="10" max="10" width="11.5703125" customWidth="1"/>
    <col min="11" max="11" width="14.140625" customWidth="1"/>
    <col min="12" max="12" width="13.28515625" customWidth="1"/>
    <col min="13" max="13" width="12.140625" customWidth="1"/>
  </cols>
  <sheetData>
    <row r="1" spans="1:7">
      <c r="A1" s="48" t="s">
        <v>64</v>
      </c>
      <c r="C1" s="51" t="s">
        <v>66</v>
      </c>
      <c r="G1" s="49"/>
    </row>
    <row r="2" spans="1:7">
      <c r="A2" s="50" t="s">
        <v>65</v>
      </c>
    </row>
    <row r="3" spans="1:7">
      <c r="A3" s="50" t="s">
        <v>67</v>
      </c>
    </row>
    <row r="5" spans="1:7" ht="18.75">
      <c r="A5" s="19" t="s">
        <v>37</v>
      </c>
    </row>
    <row r="7" spans="1:7">
      <c r="A7" s="11" t="s">
        <v>0</v>
      </c>
    </row>
    <row r="8" spans="1:7">
      <c r="A8" t="s">
        <v>1</v>
      </c>
    </row>
    <row r="9" spans="1:7">
      <c r="A9" t="s">
        <v>2</v>
      </c>
    </row>
    <row r="10" spans="1:7">
      <c r="A10" t="s">
        <v>3</v>
      </c>
    </row>
    <row r="11" spans="1:7">
      <c r="B11" t="s">
        <v>8</v>
      </c>
    </row>
    <row r="12" spans="1:7">
      <c r="B12" t="s">
        <v>9</v>
      </c>
    </row>
    <row r="13" spans="1:7">
      <c r="B13" t="s">
        <v>10</v>
      </c>
    </row>
    <row r="14" spans="1:7">
      <c r="A14" t="s">
        <v>4</v>
      </c>
    </row>
    <row r="15" spans="1:7">
      <c r="A15" t="s">
        <v>5</v>
      </c>
    </row>
    <row r="16" spans="1:7">
      <c r="A16" t="s">
        <v>6</v>
      </c>
    </row>
    <row r="17" spans="1:12">
      <c r="A17" t="s">
        <v>7</v>
      </c>
    </row>
    <row r="19" spans="1:12">
      <c r="A19" t="s">
        <v>11</v>
      </c>
    </row>
    <row r="21" spans="1:12">
      <c r="A21" t="s">
        <v>12</v>
      </c>
    </row>
    <row r="23" spans="1:12" s="2" customFormat="1">
      <c r="E23" s="9" t="s">
        <v>17</v>
      </c>
      <c r="F23" s="9" t="s">
        <v>35</v>
      </c>
      <c r="G23" s="9" t="s">
        <v>14</v>
      </c>
      <c r="H23" s="9" t="s">
        <v>27</v>
      </c>
      <c r="I23" s="9" t="s">
        <v>18</v>
      </c>
      <c r="J23" s="9" t="s">
        <v>19</v>
      </c>
      <c r="K23" s="9" t="s">
        <v>20</v>
      </c>
      <c r="L23" s="9" t="s">
        <v>21</v>
      </c>
    </row>
    <row r="24" spans="1:12">
      <c r="A24" s="11" t="s">
        <v>13</v>
      </c>
      <c r="C24" t="s">
        <v>15</v>
      </c>
      <c r="E24" s="1">
        <v>110000</v>
      </c>
      <c r="F24" s="1"/>
      <c r="G24" s="1">
        <f>F24+E24</f>
        <v>110000</v>
      </c>
      <c r="H24" s="1">
        <f>ROUND(G24*0.06,2)</f>
        <v>6600</v>
      </c>
      <c r="I24" s="3">
        <f>H24+G24</f>
        <v>116600</v>
      </c>
      <c r="J24" s="4">
        <v>0</v>
      </c>
      <c r="L24" s="3">
        <f>I24</f>
        <v>116600</v>
      </c>
    </row>
    <row r="25" spans="1:12">
      <c r="A25" s="11"/>
      <c r="C25" t="s">
        <v>16</v>
      </c>
      <c r="E25" s="1">
        <v>1772423.85</v>
      </c>
      <c r="F25" s="1">
        <f>ROUND(E25*0.1,2)</f>
        <v>177242.39</v>
      </c>
      <c r="G25" s="1">
        <f>F25+E25</f>
        <v>1949666.2400000002</v>
      </c>
      <c r="H25" s="1">
        <f>ROUND(G25*0.06,2)</f>
        <v>116979.97</v>
      </c>
      <c r="I25" s="3">
        <f>H25+G25</f>
        <v>2066646.2100000002</v>
      </c>
      <c r="J25" s="4">
        <v>0.9</v>
      </c>
      <c r="K25" s="1">
        <f>ROUND(I25*J25,2)</f>
        <v>1859981.59</v>
      </c>
      <c r="L25" s="3">
        <f>I25-K25</f>
        <v>206664.62000000011</v>
      </c>
    </row>
    <row r="26" spans="1:12">
      <c r="A26" s="11"/>
      <c r="C26" s="23" t="s">
        <v>48</v>
      </c>
      <c r="D26" s="24"/>
      <c r="E26" s="25">
        <f>SUM(E24:E25)</f>
        <v>1882423.85</v>
      </c>
      <c r="F26" s="1"/>
      <c r="G26" s="1"/>
      <c r="H26" s="1"/>
      <c r="I26" s="3"/>
      <c r="J26" s="4"/>
      <c r="K26" s="1"/>
      <c r="L26" s="3"/>
    </row>
    <row r="27" spans="1:12">
      <c r="A27" s="11"/>
      <c r="E27" s="1"/>
      <c r="F27" s="1"/>
      <c r="G27" s="1"/>
      <c r="H27" s="1"/>
    </row>
    <row r="28" spans="1:12" s="2" customFormat="1">
      <c r="A28" s="9"/>
      <c r="E28" s="10" t="s">
        <v>23</v>
      </c>
      <c r="F28" s="10" t="s">
        <v>24</v>
      </c>
      <c r="G28" s="10" t="s">
        <v>25</v>
      </c>
      <c r="H28" s="10" t="s">
        <v>26</v>
      </c>
      <c r="I28" s="9" t="s">
        <v>18</v>
      </c>
    </row>
    <row r="29" spans="1:12">
      <c r="A29" s="11" t="s">
        <v>22</v>
      </c>
      <c r="C29" t="s">
        <v>45</v>
      </c>
    </row>
    <row r="30" spans="1:12">
      <c r="A30" s="11"/>
      <c r="E30" s="5">
        <v>0.05</v>
      </c>
      <c r="F30" s="3">
        <f>G25</f>
        <v>1949666.2400000002</v>
      </c>
      <c r="G30" s="1">
        <f>ROUND(F30*E30,2)</f>
        <v>97483.31</v>
      </c>
      <c r="H30" s="1">
        <f>ROUND(G30*0.06,2)</f>
        <v>5849</v>
      </c>
      <c r="I30" s="12">
        <f>H30+G30</f>
        <v>103332.31</v>
      </c>
      <c r="J30" s="2" t="s">
        <v>39</v>
      </c>
      <c r="K30" s="3">
        <f>I30</f>
        <v>103332.31</v>
      </c>
    </row>
    <row r="31" spans="1:12">
      <c r="A31" s="11"/>
      <c r="E31" s="5"/>
      <c r="F31" s="3"/>
      <c r="G31" s="1"/>
      <c r="H31" s="1"/>
      <c r="I31" s="3"/>
      <c r="K31" s="3"/>
    </row>
    <row r="32" spans="1:12">
      <c r="A32" s="11" t="s">
        <v>38</v>
      </c>
      <c r="C32" t="s">
        <v>28</v>
      </c>
      <c r="E32" s="4">
        <v>0.08</v>
      </c>
      <c r="F32" s="1">
        <f>G25</f>
        <v>1949666.2400000002</v>
      </c>
      <c r="G32" s="1">
        <f>ROUND(F32*E32,2)</f>
        <v>155973.29999999999</v>
      </c>
      <c r="H32" s="1">
        <f>ROUND(G32*0.06,2)</f>
        <v>9358.4</v>
      </c>
      <c r="I32" s="3">
        <f>H32+G32</f>
        <v>165331.69999999998</v>
      </c>
    </row>
    <row r="33" spans="3:12">
      <c r="C33" t="s">
        <v>46</v>
      </c>
      <c r="E33" s="4"/>
      <c r="F33" s="1"/>
      <c r="G33" s="1"/>
      <c r="H33" s="1"/>
      <c r="I33" s="3"/>
    </row>
    <row r="34" spans="3:12">
      <c r="C34" s="6" t="s">
        <v>31</v>
      </c>
      <c r="D34" s="1">
        <v>122642.31</v>
      </c>
      <c r="E34" s="5">
        <v>0.04</v>
      </c>
      <c r="F34" s="3">
        <f>D34</f>
        <v>122642.31</v>
      </c>
      <c r="G34" s="1">
        <f>ROUND(F34*E34,2)</f>
        <v>4905.6899999999996</v>
      </c>
      <c r="H34" s="1">
        <f>ROUND(G34*0.06,2)</f>
        <v>294.33999999999997</v>
      </c>
      <c r="I34" s="3">
        <f>H34+G34</f>
        <v>5200.03</v>
      </c>
    </row>
    <row r="35" spans="3:12">
      <c r="C35" t="s">
        <v>29</v>
      </c>
    </row>
    <row r="36" spans="3:12">
      <c r="C36" s="6" t="s">
        <v>47</v>
      </c>
      <c r="D36" s="1">
        <v>86500</v>
      </c>
      <c r="G36" s="1"/>
      <c r="H36" s="1"/>
    </row>
    <row r="37" spans="3:12">
      <c r="C37" s="7" t="s">
        <v>30</v>
      </c>
      <c r="D37" s="1">
        <v>287960</v>
      </c>
      <c r="F37" s="1"/>
      <c r="G37" s="1"/>
    </row>
    <row r="38" spans="3:12">
      <c r="D38" s="8">
        <f>SUM(D36:D37)</f>
        <v>374460</v>
      </c>
      <c r="E38" s="5">
        <v>0.04</v>
      </c>
      <c r="F38" s="3">
        <f>D37+D36</f>
        <v>374460</v>
      </c>
      <c r="G38" s="1">
        <f>ROUND(F38*E38,2)</f>
        <v>14978.4</v>
      </c>
      <c r="H38" s="1">
        <f>ROUND(G38*0.06,2)</f>
        <v>898.7</v>
      </c>
      <c r="I38" s="3">
        <f>H38+G38</f>
        <v>15877.1</v>
      </c>
    </row>
    <row r="39" spans="3:12">
      <c r="C39" t="s">
        <v>33</v>
      </c>
      <c r="E39" s="1"/>
      <c r="F39" s="1"/>
      <c r="G39" s="1">
        <v>20000</v>
      </c>
      <c r="H39" s="1">
        <f t="shared" ref="H39:H40" si="0">ROUND(G39*0.06,2)</f>
        <v>1200</v>
      </c>
      <c r="I39" s="3">
        <f t="shared" ref="I39:I40" si="1">H39+G39</f>
        <v>21200</v>
      </c>
    </row>
    <row r="40" spans="3:12">
      <c r="C40" t="s">
        <v>34</v>
      </c>
      <c r="E40" s="1"/>
      <c r="F40" s="1"/>
      <c r="G40" s="1">
        <v>10000</v>
      </c>
      <c r="H40" s="1">
        <f t="shared" si="0"/>
        <v>600</v>
      </c>
      <c r="I40" s="3">
        <f t="shared" si="1"/>
        <v>10600</v>
      </c>
    </row>
    <row r="41" spans="3:12">
      <c r="E41" s="1"/>
      <c r="F41" s="1"/>
      <c r="G41" s="1"/>
      <c r="H41" s="1"/>
    </row>
    <row r="42" spans="3:12">
      <c r="H42" s="13" t="s">
        <v>32</v>
      </c>
      <c r="I42" s="12">
        <f>SUM(I32:I41)</f>
        <v>218208.83</v>
      </c>
      <c r="K42" t="s">
        <v>40</v>
      </c>
      <c r="L42" s="3">
        <f>I42-K30</f>
        <v>114876.51999999999</v>
      </c>
    </row>
    <row r="44" spans="3:12">
      <c r="I44" s="9" t="s">
        <v>18</v>
      </c>
      <c r="J44" s="9"/>
      <c r="K44" s="9" t="s">
        <v>20</v>
      </c>
      <c r="L44" s="9" t="s">
        <v>21</v>
      </c>
    </row>
    <row r="45" spans="3:12">
      <c r="H45" s="14" t="s">
        <v>36</v>
      </c>
      <c r="I45" s="15">
        <f>I24+I25+I42</f>
        <v>2401455.04</v>
      </c>
      <c r="J45" s="16"/>
      <c r="K45" s="17">
        <f>SUM(K24:K44)</f>
        <v>1963313.9000000001</v>
      </c>
      <c r="L45" s="18">
        <f>SUM(L24:L44)</f>
        <v>438141.14000000013</v>
      </c>
    </row>
    <row r="46" spans="3:12">
      <c r="H46" s="20"/>
      <c r="I46" s="21"/>
      <c r="J46" s="20"/>
      <c r="K46" s="22"/>
      <c r="L46" s="22"/>
    </row>
    <row r="47" spans="3:12">
      <c r="H47" s="20"/>
      <c r="I47" s="21"/>
      <c r="J47" s="20"/>
      <c r="K47" s="22"/>
      <c r="L47" s="22"/>
    </row>
    <row r="49" spans="1:9" ht="18.75">
      <c r="A49" s="19" t="s">
        <v>63</v>
      </c>
      <c r="B49" s="26"/>
      <c r="C49" s="26"/>
      <c r="D49" s="26"/>
      <c r="E49" s="26"/>
      <c r="F49" s="26"/>
      <c r="G49" s="26"/>
      <c r="H49" s="26"/>
      <c r="I49" s="26"/>
    </row>
    <row r="50" spans="1:9" ht="15.75">
      <c r="A50" s="26"/>
      <c r="B50" s="26"/>
      <c r="C50" s="26"/>
      <c r="D50" s="26"/>
      <c r="E50" s="26"/>
      <c r="F50" s="26"/>
      <c r="G50" s="26"/>
      <c r="H50" s="26"/>
      <c r="I50" s="26"/>
    </row>
    <row r="51" spans="1:9" ht="15.75">
      <c r="A51" s="26"/>
      <c r="B51" s="26"/>
      <c r="C51" s="26"/>
      <c r="D51" s="26"/>
      <c r="E51" s="26"/>
      <c r="F51" s="38" t="s">
        <v>42</v>
      </c>
      <c r="G51" s="36"/>
      <c r="H51" s="36"/>
      <c r="I51" s="38" t="s">
        <v>43</v>
      </c>
    </row>
    <row r="52" spans="1:9" ht="15.75">
      <c r="A52" s="26" t="s">
        <v>44</v>
      </c>
      <c r="B52" s="26"/>
      <c r="C52" s="26"/>
      <c r="D52" s="26"/>
      <c r="E52" s="26"/>
      <c r="F52" s="39">
        <f>L45</f>
        <v>438141.14000000013</v>
      </c>
      <c r="G52" s="26" t="s">
        <v>41</v>
      </c>
      <c r="H52" s="26"/>
      <c r="I52" s="39">
        <f>K45</f>
        <v>1963313.9000000001</v>
      </c>
    </row>
    <row r="53" spans="1:9" ht="30" customHeight="1">
      <c r="A53" s="47" t="s">
        <v>50</v>
      </c>
      <c r="B53" s="47"/>
      <c r="C53" s="47"/>
      <c r="D53" s="47"/>
      <c r="E53" s="47"/>
      <c r="F53" s="40">
        <v>-500000</v>
      </c>
      <c r="G53" s="40"/>
      <c r="H53" s="40"/>
      <c r="I53" s="40"/>
    </row>
    <row r="54" spans="1:9" ht="30" customHeight="1">
      <c r="A54" s="46" t="s">
        <v>51</v>
      </c>
      <c r="B54" s="46"/>
      <c r="C54" s="46"/>
      <c r="D54" s="46"/>
      <c r="E54" s="46"/>
      <c r="F54" s="40">
        <v>-100000</v>
      </c>
      <c r="G54" s="40"/>
      <c r="H54" s="40"/>
      <c r="I54" s="40"/>
    </row>
    <row r="55" spans="1:9" ht="21" customHeight="1">
      <c r="A55" s="26" t="s">
        <v>49</v>
      </c>
      <c r="B55" s="26"/>
      <c r="C55" s="26"/>
      <c r="D55" s="26"/>
      <c r="E55" s="27"/>
      <c r="F55" s="41">
        <f>SUM(F52:F54)</f>
        <v>-161858.85999999987</v>
      </c>
      <c r="G55" s="42"/>
      <c r="H55" s="42"/>
      <c r="I55" s="26"/>
    </row>
    <row r="56" spans="1:9" ht="15.75">
      <c r="A56" s="26" t="s">
        <v>52</v>
      </c>
      <c r="B56" s="26"/>
      <c r="C56" s="26"/>
      <c r="D56" s="26"/>
      <c r="E56" s="26"/>
      <c r="F56" s="30"/>
      <c r="G56" s="26"/>
      <c r="H56" s="26"/>
      <c r="I56" s="31">
        <f>F55</f>
        <v>-161858.85999999987</v>
      </c>
    </row>
    <row r="57" spans="1:9" ht="15.75">
      <c r="A57" s="26" t="s">
        <v>53</v>
      </c>
      <c r="B57" s="26"/>
      <c r="C57" s="26"/>
      <c r="D57" s="26"/>
      <c r="E57" s="26"/>
      <c r="F57" s="30"/>
      <c r="G57" s="26"/>
      <c r="H57" s="26"/>
      <c r="I57" s="41">
        <f>SUM(I52:I56)</f>
        <v>1801455.0400000003</v>
      </c>
    </row>
    <row r="58" spans="1:9" ht="15.75">
      <c r="A58" s="26"/>
      <c r="B58" s="26"/>
      <c r="C58" s="26"/>
      <c r="D58" s="26"/>
      <c r="E58" s="26"/>
      <c r="F58" s="30"/>
      <c r="G58" s="34"/>
      <c r="H58" s="27" t="s">
        <v>54</v>
      </c>
      <c r="I58" s="28">
        <f>ROUND(I57/I45,4)</f>
        <v>0.75019999999999998</v>
      </c>
    </row>
    <row r="59" spans="1:9" ht="15.75">
      <c r="A59" s="29" t="s">
        <v>55</v>
      </c>
      <c r="B59" s="26"/>
      <c r="C59" s="26"/>
      <c r="D59" s="26"/>
      <c r="E59" s="26"/>
      <c r="F59" s="30"/>
      <c r="G59" s="26"/>
      <c r="H59" s="27"/>
      <c r="I59" s="28"/>
    </row>
    <row r="60" spans="1:9" ht="30" customHeight="1">
      <c r="A60" s="47" t="s">
        <v>59</v>
      </c>
      <c r="B60" s="47"/>
      <c r="C60" s="47"/>
      <c r="D60" s="47"/>
      <c r="E60" s="47"/>
      <c r="F60" s="47"/>
      <c r="G60" s="47"/>
      <c r="H60" s="26"/>
      <c r="I60" s="31"/>
    </row>
    <row r="61" spans="1:9" ht="48" customHeight="1">
      <c r="A61" s="47" t="s">
        <v>60</v>
      </c>
      <c r="B61" s="47"/>
      <c r="C61" s="47"/>
      <c r="D61" s="47"/>
      <c r="E61" s="47"/>
      <c r="F61" s="47"/>
      <c r="G61" s="47"/>
      <c r="H61" s="47"/>
      <c r="I61" s="33">
        <v>-150000</v>
      </c>
    </row>
    <row r="62" spans="1:9" ht="15.75">
      <c r="A62" s="26" t="s">
        <v>62</v>
      </c>
      <c r="B62" s="26"/>
      <c r="C62" s="26"/>
      <c r="D62" s="26"/>
      <c r="E62" s="26"/>
      <c r="F62" s="30"/>
      <c r="G62" s="26"/>
      <c r="H62" s="26"/>
      <c r="I62" s="41">
        <f>SUM(I57:I61)</f>
        <v>1651455.7902000002</v>
      </c>
    </row>
    <row r="63" spans="1:9" ht="15.75">
      <c r="A63" s="26"/>
      <c r="B63" s="26"/>
      <c r="C63" s="26"/>
      <c r="D63" s="26"/>
      <c r="E63" s="26"/>
      <c r="F63" s="30"/>
      <c r="G63" s="34"/>
      <c r="H63" s="27" t="s">
        <v>54</v>
      </c>
      <c r="I63" s="28">
        <f>ROUND(I62/I45,4)</f>
        <v>0.68769999999999998</v>
      </c>
    </row>
    <row r="64" spans="1:9" ht="15.75">
      <c r="A64" s="26"/>
      <c r="B64" s="26"/>
      <c r="C64" s="26"/>
      <c r="D64" s="26"/>
      <c r="E64" s="26"/>
      <c r="F64" s="30"/>
      <c r="G64" s="26"/>
      <c r="H64" s="26"/>
      <c r="I64" s="32"/>
    </row>
    <row r="65" spans="1:9" ht="30.75" customHeight="1">
      <c r="A65" s="43" t="s">
        <v>56</v>
      </c>
      <c r="B65" s="44"/>
      <c r="C65" s="44"/>
      <c r="D65" s="44"/>
      <c r="E65" s="44"/>
      <c r="F65" s="44"/>
      <c r="G65" s="45"/>
      <c r="H65" s="26"/>
      <c r="I65" s="26"/>
    </row>
    <row r="66" spans="1:9" ht="15.75">
      <c r="A66" s="26"/>
      <c r="B66" s="26"/>
      <c r="C66" s="26"/>
      <c r="D66" s="26"/>
      <c r="E66" s="26"/>
      <c r="F66" s="26"/>
      <c r="G66" s="26"/>
      <c r="H66" s="26"/>
      <c r="I66" s="26"/>
    </row>
    <row r="67" spans="1:9" ht="15.75">
      <c r="A67" s="29" t="s">
        <v>57</v>
      </c>
      <c r="B67" s="26"/>
      <c r="C67" s="26"/>
      <c r="D67" s="26"/>
      <c r="E67" s="26"/>
      <c r="F67" s="33"/>
      <c r="G67" s="26"/>
      <c r="H67" s="26"/>
      <c r="I67" s="26"/>
    </row>
    <row r="68" spans="1:9" ht="15.75">
      <c r="A68" s="26" t="s">
        <v>58</v>
      </c>
      <c r="B68" s="26"/>
      <c r="C68" s="26"/>
      <c r="D68" s="26"/>
      <c r="E68" s="34"/>
      <c r="F68" s="35">
        <v>1800000</v>
      </c>
      <c r="G68" s="26"/>
      <c r="H68" s="26"/>
      <c r="I68" s="26"/>
    </row>
    <row r="69" spans="1:9" ht="45" customHeight="1">
      <c r="A69" s="46" t="s">
        <v>61</v>
      </c>
      <c r="B69" s="46"/>
      <c r="C69" s="46"/>
      <c r="D69" s="46"/>
      <c r="E69" s="46"/>
      <c r="F69" s="37">
        <v>1650000</v>
      </c>
      <c r="G69" s="26"/>
      <c r="H69" s="26"/>
      <c r="I69" s="26"/>
    </row>
    <row r="70" spans="1:9" ht="15.75">
      <c r="A70" s="26"/>
      <c r="B70" s="26"/>
      <c r="C70" s="26"/>
      <c r="D70" s="26"/>
      <c r="E70" s="26"/>
      <c r="F70" s="33"/>
      <c r="G70" s="26"/>
      <c r="H70" s="26"/>
      <c r="I70" s="26"/>
    </row>
    <row r="71" spans="1:9" ht="15.75">
      <c r="A71" s="52" t="s">
        <v>68</v>
      </c>
      <c r="B71" s="26"/>
      <c r="C71" s="26"/>
      <c r="D71" s="26"/>
      <c r="E71" s="26"/>
      <c r="F71" s="35"/>
      <c r="G71" s="26"/>
      <c r="H71" s="26"/>
      <c r="I71" s="26"/>
    </row>
    <row r="72" spans="1:9">
      <c r="A72" s="52"/>
    </row>
    <row r="73" spans="1:9">
      <c r="A73" s="53" t="s">
        <v>69</v>
      </c>
    </row>
    <row r="74" spans="1:9">
      <c r="A74" s="53" t="s">
        <v>70</v>
      </c>
    </row>
  </sheetData>
  <mergeCells count="6">
    <mergeCell ref="A65:G65"/>
    <mergeCell ref="A69:E69"/>
    <mergeCell ref="A61:H61"/>
    <mergeCell ref="A53:E53"/>
    <mergeCell ref="A54:E54"/>
    <mergeCell ref="A60:G60"/>
  </mergeCells>
  <pageMargins left="0.7" right="0.7" top="0.75" bottom="0.75" header="0.3" footer="0.3"/>
  <pageSetup paperSize="9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cp:lastPrinted>2022-05-13T08:02:53Z</cp:lastPrinted>
  <dcterms:created xsi:type="dcterms:W3CDTF">2015-06-05T18:19:34Z</dcterms:created>
  <dcterms:modified xsi:type="dcterms:W3CDTF">2022-05-13T08:03:03Z</dcterms:modified>
</cp:coreProperties>
</file>