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hristian\TRIANGLE\"/>
    </mc:Choice>
  </mc:AlternateContent>
  <xr:revisionPtr revIDLastSave="0" documentId="13_ncr:1_{D5E35E60-5C99-45CD-83CF-A4B9F1C40E86}" xr6:coauthVersionLast="45" xr6:coauthVersionMax="45" xr10:uidLastSave="{00000000-0000-0000-0000-000000000000}"/>
  <bookViews>
    <workbookView xWindow="19720" yWindow="-1530" windowWidth="27060" windowHeight="17840" xr2:uid="{00000000-000D-0000-FFFF-FFFF00000000}"/>
  </bookViews>
  <sheets>
    <sheet name="1ère ébauche budget 2020" sheetId="6" r:id="rId1"/>
  </sheets>
  <definedNames>
    <definedName name="_xlnm.Print_Area" localSheetId="0">Tableau2[#All]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1" i="6" l="1"/>
  <c r="G306" i="6"/>
  <c r="G303" i="6"/>
  <c r="G299" i="6"/>
  <c r="G193" i="6"/>
  <c r="G264" i="6"/>
  <c r="G262" i="6"/>
  <c r="G261" i="6"/>
  <c r="G260" i="6"/>
  <c r="G254" i="6"/>
  <c r="G255" i="6"/>
  <c r="G253" i="6"/>
  <c r="G246" i="6"/>
  <c r="G245" i="6"/>
  <c r="G243" i="6"/>
  <c r="G242" i="6"/>
  <c r="G236" i="6"/>
  <c r="G268" i="6" l="1"/>
  <c r="G267" i="6"/>
  <c r="G240" i="6"/>
  <c r="G239" i="6"/>
  <c r="G238" i="6"/>
  <c r="G237" i="6"/>
  <c r="G234" i="6"/>
  <c r="G233" i="6"/>
  <c r="G232" i="6"/>
  <c r="G231" i="6"/>
  <c r="G230" i="6"/>
  <c r="G228" i="6"/>
  <c r="G227" i="6"/>
  <c r="G226" i="6"/>
  <c r="G225" i="6"/>
  <c r="G224" i="6"/>
  <c r="G189" i="6"/>
  <c r="G188" i="6"/>
  <c r="G187" i="6"/>
  <c r="G186" i="6"/>
  <c r="G185" i="6"/>
  <c r="G183" i="6"/>
  <c r="G182" i="6"/>
  <c r="G181" i="6"/>
  <c r="G180" i="6"/>
  <c r="G179" i="6"/>
  <c r="G177" i="6"/>
  <c r="G176" i="6"/>
  <c r="G175" i="6"/>
  <c r="G174" i="6"/>
  <c r="G173" i="6"/>
  <c r="G171" i="6"/>
  <c r="G169" i="6"/>
  <c r="G168" i="6"/>
  <c r="G170" i="6"/>
  <c r="G167" i="6"/>
  <c r="G202" i="6"/>
  <c r="G203" i="6"/>
  <c r="G204" i="6"/>
  <c r="G205" i="6"/>
  <c r="G206" i="6"/>
  <c r="D55" i="6"/>
  <c r="F55" i="6"/>
  <c r="G55" i="6"/>
  <c r="H55" i="6"/>
  <c r="I55" i="6"/>
  <c r="J55" i="6"/>
  <c r="K55" i="6"/>
  <c r="C55" i="6"/>
  <c r="G247" i="6" l="1"/>
  <c r="E329" i="6"/>
  <c r="E326" i="6"/>
  <c r="E324" i="6"/>
  <c r="E319" i="6"/>
  <c r="E316" i="6"/>
  <c r="E311" i="6"/>
  <c r="E304" i="6"/>
  <c r="E301" i="6"/>
  <c r="E297" i="6"/>
  <c r="E307" i="6"/>
  <c r="D160" i="6"/>
  <c r="E137" i="6"/>
  <c r="D195" i="6"/>
  <c r="G195" i="6" s="1"/>
  <c r="D194" i="6"/>
  <c r="G194" i="6" s="1"/>
  <c r="D192" i="6"/>
  <c r="G192" i="6" s="1"/>
  <c r="D191" i="6"/>
  <c r="G191" i="6" s="1"/>
  <c r="E208" i="6"/>
  <c r="E156" i="6"/>
  <c r="E123" i="6"/>
  <c r="E158" i="6"/>
  <c r="E109" i="6"/>
  <c r="E69" i="6"/>
  <c r="E66" i="6"/>
  <c r="E63" i="6"/>
  <c r="E60" i="6"/>
  <c r="E40" i="6"/>
  <c r="E42" i="6"/>
  <c r="E36" i="6"/>
  <c r="E38" i="6"/>
  <c r="E45" i="6"/>
  <c r="E44" i="6"/>
  <c r="E27" i="6"/>
  <c r="E25" i="6"/>
  <c r="E20" i="6"/>
  <c r="E22" i="6"/>
  <c r="E18" i="6"/>
  <c r="E16" i="6"/>
  <c r="E14" i="6"/>
  <c r="E12" i="6"/>
  <c r="E9" i="6"/>
  <c r="E7" i="6"/>
  <c r="E131" i="6" l="1"/>
  <c r="C95" i="6" l="1"/>
  <c r="G29" i="6" l="1"/>
  <c r="G196" i="6" l="1"/>
  <c r="E274" i="6" l="1"/>
  <c r="D291" i="6"/>
  <c r="G291" i="6"/>
  <c r="F291" i="6"/>
  <c r="C291" i="6"/>
  <c r="E260" i="6"/>
  <c r="E253" i="6"/>
  <c r="D265" i="6"/>
  <c r="F265" i="6"/>
  <c r="E213" i="6"/>
  <c r="H160" i="6"/>
  <c r="I160" i="6"/>
  <c r="J160" i="6"/>
  <c r="K160" i="6"/>
  <c r="J124" i="6"/>
  <c r="I124" i="6"/>
  <c r="K124" i="6"/>
  <c r="I95" i="6"/>
  <c r="J95" i="6"/>
  <c r="K95" i="6"/>
  <c r="E286" i="6" l="1"/>
  <c r="E291" i="6" s="1"/>
  <c r="I29" i="6"/>
  <c r="J29" i="6"/>
  <c r="J125" i="6" s="1"/>
  <c r="K29" i="6"/>
  <c r="E159" i="6"/>
  <c r="E157" i="6"/>
  <c r="E155" i="6"/>
  <c r="E154" i="6"/>
  <c r="E153" i="6"/>
  <c r="E151" i="6"/>
  <c r="E150" i="6"/>
  <c r="E149" i="6"/>
  <c r="E148" i="6"/>
  <c r="E146" i="6"/>
  <c r="E145" i="6"/>
  <c r="E144" i="6"/>
  <c r="E143" i="6"/>
  <c r="E142" i="6"/>
  <c r="E141" i="6"/>
  <c r="E134" i="6"/>
  <c r="E104" i="6"/>
  <c r="E117" i="6"/>
  <c r="E100" i="6"/>
  <c r="E76" i="6"/>
  <c r="E85" i="6"/>
  <c r="E80" i="6"/>
  <c r="E53" i="6"/>
  <c r="E51" i="6"/>
  <c r="E47" i="6"/>
  <c r="E160" i="6" l="1"/>
  <c r="F247" i="6"/>
  <c r="D247" i="6"/>
  <c r="C247" i="6"/>
  <c r="D29" i="6"/>
  <c r="F381" i="6"/>
  <c r="D381" i="6"/>
  <c r="C381" i="6"/>
  <c r="F350" i="6"/>
  <c r="D350" i="6"/>
  <c r="C350" i="6"/>
  <c r="G331" i="6"/>
  <c r="F331" i="6"/>
  <c r="D331" i="6"/>
  <c r="C331" i="6"/>
  <c r="G279" i="6"/>
  <c r="F279" i="6"/>
  <c r="D279" i="6"/>
  <c r="C279" i="6"/>
  <c r="C265" i="6"/>
  <c r="G218" i="6"/>
  <c r="F218" i="6"/>
  <c r="D218" i="6"/>
  <c r="C218" i="6"/>
  <c r="F196" i="6"/>
  <c r="D196" i="6"/>
  <c r="C196" i="6"/>
  <c r="G160" i="6"/>
  <c r="F160" i="6"/>
  <c r="C160" i="6"/>
  <c r="G124" i="6"/>
  <c r="F124" i="6"/>
  <c r="D124" i="6"/>
  <c r="C124" i="6"/>
  <c r="G95" i="6"/>
  <c r="F95" i="6"/>
  <c r="D95" i="6"/>
  <c r="C29" i="6"/>
  <c r="F29" i="6"/>
  <c r="E29" i="6"/>
  <c r="C402" i="6" l="1"/>
  <c r="G350" i="6"/>
  <c r="C400" i="6" s="1"/>
  <c r="C392" i="6" l="1"/>
  <c r="E122" i="6"/>
  <c r="E121" i="6"/>
  <c r="E119" i="6"/>
  <c r="E116" i="6"/>
  <c r="E115" i="6"/>
  <c r="E114" i="6"/>
  <c r="E113" i="6"/>
  <c r="E112" i="6"/>
  <c r="E108" i="6"/>
  <c r="E106" i="6"/>
  <c r="E105" i="6"/>
  <c r="E103" i="6"/>
  <c r="E102" i="6"/>
  <c r="E101" i="6"/>
  <c r="E94" i="6"/>
  <c r="E93" i="6"/>
  <c r="E92" i="6"/>
  <c r="E90" i="6"/>
  <c r="E88" i="6"/>
  <c r="E83" i="6"/>
  <c r="E81" i="6"/>
  <c r="E79" i="6"/>
  <c r="E78" i="6"/>
  <c r="E75" i="6"/>
  <c r="E74" i="6"/>
  <c r="E73" i="6"/>
  <c r="E71" i="6"/>
  <c r="E49" i="6"/>
  <c r="E55" i="6" s="1"/>
  <c r="E124" i="6" l="1"/>
  <c r="E95" i="6"/>
  <c r="G265" i="6" l="1"/>
  <c r="C394" i="6" l="1"/>
  <c r="C396" i="6" s="1"/>
  <c r="H29" i="6" l="1"/>
  <c r="H95" i="6"/>
  <c r="H124" i="6"/>
  <c r="C404" i="6" l="1"/>
</calcChain>
</file>

<file path=xl/sharedStrings.xml><?xml version="1.0" encoding="utf-8"?>
<sst xmlns="http://schemas.openxmlformats.org/spreadsheetml/2006/main" count="594" uniqueCount="347">
  <si>
    <t>Recettes</t>
  </si>
  <si>
    <t>Code</t>
  </si>
  <si>
    <t>CHARGES.</t>
  </si>
  <si>
    <t>Alimentation MA</t>
  </si>
  <si>
    <t>Objet de toilette MA</t>
  </si>
  <si>
    <t>Lingerie MA</t>
  </si>
  <si>
    <t>Literie MA</t>
  </si>
  <si>
    <t>Vaisselle MA</t>
  </si>
  <si>
    <t>Pharmacie MA</t>
  </si>
  <si>
    <t>Vêtements professionnels</t>
  </si>
  <si>
    <t>Documentation, périodiques</t>
  </si>
  <si>
    <t>Assurance incendie</t>
  </si>
  <si>
    <t>Assurance RC</t>
  </si>
  <si>
    <t>Déplacements direction</t>
  </si>
  <si>
    <t>Déplacements service social</t>
  </si>
  <si>
    <t>Déplacements ouvriers</t>
  </si>
  <si>
    <t>Direction</t>
  </si>
  <si>
    <t>Pécules de vacances</t>
  </si>
  <si>
    <t>Prime de fin d'année</t>
  </si>
  <si>
    <t>ONSS patronales</t>
  </si>
  <si>
    <t>Frais de déplacements</t>
  </si>
  <si>
    <t>Primes de fin d'année</t>
  </si>
  <si>
    <t>Brut service social</t>
  </si>
  <si>
    <t>ONSS vacances ouvriers</t>
  </si>
  <si>
    <t>Intérêts et frais de banque</t>
  </si>
  <si>
    <t>Charges des familles</t>
  </si>
  <si>
    <t>Charges des CPAS</t>
  </si>
  <si>
    <t>Frais de réception</t>
  </si>
  <si>
    <t>Réquisitoires CPAS</t>
  </si>
  <si>
    <t>PAF des Hébergés</t>
  </si>
  <si>
    <t>Intérêts bancaires</t>
  </si>
  <si>
    <t>Différence de paiement</t>
  </si>
  <si>
    <t>Total  recettes prévisibles:</t>
  </si>
  <si>
    <t>Total dépenses prévisibles:</t>
  </si>
  <si>
    <t>Balance  Boni/mali:</t>
  </si>
  <si>
    <t>Honoraires expert-comptable</t>
  </si>
  <si>
    <t>Précompte mobilier</t>
  </si>
  <si>
    <t xml:space="preserve">Bruts éducatrice MA </t>
  </si>
  <si>
    <t>Éducatrices  Maribel 2,</t>
  </si>
  <si>
    <t>Brut éducatrices Maribel 2</t>
  </si>
  <si>
    <t>Brut éducatrices Maribel 3</t>
  </si>
  <si>
    <t>Educatrices Maribel 4.</t>
  </si>
  <si>
    <t>Educatrices Maribel 3.</t>
  </si>
  <si>
    <t>Brut éducatrices Maribel 4</t>
  </si>
  <si>
    <t>Brut ouvriers 224</t>
  </si>
  <si>
    <t>Brut ouvriers 240</t>
  </si>
  <si>
    <t>Autres taxes</t>
  </si>
  <si>
    <t>Taxes récupel</t>
  </si>
  <si>
    <t>Charges financières diverses</t>
  </si>
  <si>
    <t>Frais de formations</t>
  </si>
  <si>
    <t xml:space="preserve">Subsides Rosetta 224 </t>
  </si>
  <si>
    <t>Subsides Rosetta 240</t>
  </si>
  <si>
    <t>Produits financiers divers</t>
  </si>
  <si>
    <t>Accidents - Sinistres</t>
  </si>
  <si>
    <t>Dépôt des comptes BN</t>
  </si>
  <si>
    <t>Honoraires superviseur</t>
  </si>
  <si>
    <t>Transport afférent à l'hébergement</t>
  </si>
  <si>
    <t>Brut Plan Hivernal</t>
  </si>
  <si>
    <t>Autres charges exceptionnelles:</t>
  </si>
  <si>
    <t>Embauche compensatoire</t>
  </si>
  <si>
    <t>Solde Rosetta 224 à recevoir</t>
  </si>
  <si>
    <t>Solde Rosetta 240 à recevoir</t>
  </si>
  <si>
    <t>Solde Maribel à recevoir</t>
  </si>
  <si>
    <t>Embauche compensatoire à recevoir</t>
  </si>
  <si>
    <t>Récupération de frais divers</t>
  </si>
  <si>
    <t>Déplacements stagiaires</t>
  </si>
  <si>
    <t>Plan Hivernal.</t>
  </si>
  <si>
    <t>Factures CPAS à établir</t>
  </si>
  <si>
    <t>620.220</t>
  </si>
  <si>
    <t>620.210</t>
  </si>
  <si>
    <t>Publications légales</t>
  </si>
  <si>
    <t xml:space="preserve">Commentaires </t>
  </si>
  <si>
    <t>Assurance sur mat d'exploitation</t>
  </si>
  <si>
    <t>sur le budget</t>
  </si>
  <si>
    <t>Dépenses</t>
  </si>
  <si>
    <t>Subsides maison d'accueil  MA</t>
  </si>
  <si>
    <t>Congé éducation</t>
  </si>
  <si>
    <t>Amortissement RW</t>
  </si>
  <si>
    <t>Amortissement Loterie Nat</t>
  </si>
  <si>
    <t>Balance des frais de fonctionnement :</t>
  </si>
  <si>
    <t>Éducatrices MA art, 94,</t>
  </si>
  <si>
    <t>Brut éducateur art 95</t>
  </si>
  <si>
    <t>Réduction préc professionnel</t>
  </si>
  <si>
    <t>Subsides formation</t>
  </si>
  <si>
    <t>743.350</t>
  </si>
  <si>
    <t>Assuances véhicules</t>
  </si>
  <si>
    <t>Hygiène MA</t>
  </si>
  <si>
    <t>Matériel de puériculture MA</t>
  </si>
  <si>
    <t>Loyer du Triangle MA</t>
  </si>
  <si>
    <t>Détection incendie MA</t>
  </si>
  <si>
    <t>Entretien du bâtiment MA</t>
  </si>
  <si>
    <t>Entretien protection incendie MA</t>
  </si>
  <si>
    <t>Organisme de contrôle MA</t>
  </si>
  <si>
    <t>Eau MA</t>
  </si>
  <si>
    <t>Électricité MA</t>
  </si>
  <si>
    <t>Gaz MA</t>
  </si>
  <si>
    <t>Produits entretien MA</t>
  </si>
  <si>
    <t>Redevance téléphonique MA</t>
  </si>
  <si>
    <t>Frais postaux MA</t>
  </si>
  <si>
    <t xml:space="preserve">Lutte contre nuisibles MA </t>
  </si>
  <si>
    <t>Cotisation MA</t>
  </si>
  <si>
    <t>Honoraire du comptable MA</t>
  </si>
  <si>
    <t>Secrétariat social MA</t>
  </si>
  <si>
    <t>Secrétariat social Abri de nuit</t>
  </si>
  <si>
    <t xml:space="preserve">Cotisation Abri de nuit </t>
  </si>
  <si>
    <t xml:space="preserve">Honoraire du comptable Abri de nuit </t>
  </si>
  <si>
    <t>745,200</t>
  </si>
  <si>
    <t>Location installation et matériaux</t>
  </si>
  <si>
    <t>Educatrices Abri de Nuit RS.</t>
  </si>
  <si>
    <t>769.080</t>
  </si>
  <si>
    <t>Subsides Abri de nuit RS</t>
  </si>
  <si>
    <t>Solde Abri de nuit RS</t>
  </si>
  <si>
    <t>Colonne1</t>
  </si>
  <si>
    <t>Colonne3</t>
  </si>
  <si>
    <t>Colonne4</t>
  </si>
  <si>
    <t>Colonne6</t>
  </si>
  <si>
    <t>Colonne7</t>
  </si>
  <si>
    <t>Colonne8</t>
  </si>
  <si>
    <t>Colonne9</t>
  </si>
  <si>
    <t>Article 94</t>
  </si>
  <si>
    <t>Personnel administratif Direction</t>
  </si>
  <si>
    <t>ABRI DE NUIT</t>
  </si>
  <si>
    <t>MARIBEL</t>
  </si>
  <si>
    <t>ROSETTA</t>
  </si>
  <si>
    <t>Embauche compensatoire.</t>
  </si>
  <si>
    <t>EMBAUCHE COMPENSATOIRE</t>
  </si>
  <si>
    <t>SUBVENTIONS PERSONNEL</t>
  </si>
  <si>
    <t>Charges financières.</t>
  </si>
  <si>
    <t>Frais de personnel.</t>
  </si>
  <si>
    <t>Ouvrier Rosetta 224.</t>
  </si>
  <si>
    <t>Ouvrier Rosetta 240.</t>
  </si>
  <si>
    <t>Educateurs art 95.</t>
  </si>
  <si>
    <t>Fonctions spéciales art 94.</t>
  </si>
  <si>
    <t>Fonctions spéciales art 96.</t>
  </si>
  <si>
    <t>Formations et cotisations.</t>
  </si>
  <si>
    <t>Déplacements du personnel.</t>
  </si>
  <si>
    <t>Honoraires et assurances.</t>
  </si>
  <si>
    <t>Maintenance du bâtiment.</t>
  </si>
  <si>
    <t>Charges exceptionnelles.</t>
  </si>
  <si>
    <t>MAISON D'ACCUEIL.</t>
  </si>
  <si>
    <t>ABRI DE NUIT.</t>
  </si>
  <si>
    <t>MARIBEL.</t>
  </si>
  <si>
    <t>HEURES INCONFORTABLES.</t>
  </si>
  <si>
    <t>ROSETTA.</t>
  </si>
  <si>
    <t>EMBAUCHE COMPENSATOIRE.</t>
  </si>
  <si>
    <t>Frais d'hébergement.</t>
  </si>
  <si>
    <t>Récupérations de charges.</t>
  </si>
  <si>
    <t>Autres produits.</t>
  </si>
  <si>
    <t>Frais d'accueil,</t>
  </si>
  <si>
    <t>Total dépenses à reporter :</t>
  </si>
  <si>
    <t>Frais de fonctionnement.</t>
  </si>
  <si>
    <t>Total recettes à reporter :</t>
  </si>
  <si>
    <t>Totaux recettes à reporter :</t>
  </si>
  <si>
    <t>Colonne62</t>
  </si>
  <si>
    <t>Eau Transi Toi</t>
  </si>
  <si>
    <t>Electricité Transi Toi</t>
  </si>
  <si>
    <t>Gaz Transi Toi</t>
  </si>
  <si>
    <t>Petit matériel d'entretien Transi Toi</t>
  </si>
  <si>
    <t>Assurance RC administrateurs</t>
  </si>
  <si>
    <t>614;012</t>
  </si>
  <si>
    <t>Assurance Bénévoles</t>
  </si>
  <si>
    <t>Assurance-Loi MA</t>
  </si>
  <si>
    <t>Frais de service médical MA</t>
  </si>
  <si>
    <t>Frais de service médical Abri de nuit</t>
  </si>
  <si>
    <t>Bonus assurances</t>
  </si>
  <si>
    <t>Assistante Sociale Maribel 7</t>
  </si>
  <si>
    <t>Brut Assistante Sociale Maribel 7</t>
  </si>
  <si>
    <t>Pécule de vacances</t>
  </si>
  <si>
    <t>610.400</t>
  </si>
  <si>
    <t>Containers Tibi  MA</t>
  </si>
  <si>
    <t>totales</t>
  </si>
  <si>
    <t>Frais fonctionnement Transi Toi</t>
  </si>
  <si>
    <t>Colonne82</t>
  </si>
  <si>
    <t>MA</t>
  </si>
  <si>
    <t>Abri</t>
  </si>
  <si>
    <t>Colonne83</t>
  </si>
  <si>
    <t>Colonne84</t>
  </si>
  <si>
    <t>FF</t>
  </si>
  <si>
    <t xml:space="preserve">Budget </t>
  </si>
  <si>
    <t xml:space="preserve">Bilan </t>
  </si>
  <si>
    <t>Transi</t>
  </si>
  <si>
    <t>Budget</t>
  </si>
  <si>
    <t>Bilan</t>
  </si>
  <si>
    <t xml:space="preserve">Dépenses </t>
  </si>
  <si>
    <t>Total</t>
  </si>
  <si>
    <t>Total Abri RW</t>
  </si>
  <si>
    <t>Total PH</t>
  </si>
  <si>
    <t>Total 224</t>
  </si>
  <si>
    <t>Total 240</t>
  </si>
  <si>
    <t>EC</t>
  </si>
  <si>
    <t>Transi Toi</t>
  </si>
  <si>
    <t>Brut Educateurs Transi Toi</t>
  </si>
  <si>
    <t>620;902</t>
  </si>
  <si>
    <t>620;920</t>
  </si>
  <si>
    <t>Trans Toi</t>
  </si>
  <si>
    <t>Art</t>
  </si>
  <si>
    <t>TRANSI TOI</t>
  </si>
  <si>
    <t>Récupération des frais de personnel</t>
  </si>
  <si>
    <t>Participation des hébergés dans frais</t>
  </si>
  <si>
    <t>Subsides II Abri de nuit RW</t>
  </si>
  <si>
    <t>Elaboration budget  2020</t>
  </si>
  <si>
    <t>au 30/09/19</t>
  </si>
  <si>
    <t>2019</t>
  </si>
  <si>
    <t>Récapitulatif Budget 2020 :</t>
  </si>
  <si>
    <t>Alimentation Transi Toi</t>
  </si>
  <si>
    <t>Lingerie Transi Toi</t>
  </si>
  <si>
    <t>Entretien du bâtiment Transi Toi</t>
  </si>
  <si>
    <t>Entretien et rép. du mobilier MA</t>
  </si>
  <si>
    <t>Entretien et rép. du matériel MA</t>
  </si>
  <si>
    <t>Mat. informatique et logiciels MA</t>
  </si>
  <si>
    <t>Fournitures bureau  MA</t>
  </si>
  <si>
    <t>Fournitures bureau Transi Toi</t>
  </si>
  <si>
    <t>Déplacements staff éduc</t>
  </si>
  <si>
    <t>Brut Embauche compensatoire</t>
  </si>
  <si>
    <t>Petit électroménager MA</t>
  </si>
  <si>
    <t>Gros électroménager MA</t>
  </si>
  <si>
    <t>Petit matériel d'entretien MA</t>
  </si>
  <si>
    <t>Outillage MA</t>
  </si>
  <si>
    <t>Fourn. liées à l'hébergement MA</t>
  </si>
  <si>
    <t>Petit mobilier MA</t>
  </si>
  <si>
    <t>Petit mobilier Transi Toi</t>
  </si>
  <si>
    <t>Petit matériel de bureau MA</t>
  </si>
  <si>
    <t>Petit matériel de bureau Abri</t>
  </si>
  <si>
    <t>Ent. et rép. matériel roulant MA</t>
  </si>
  <si>
    <t>Entretien et rép. du matériel Abri</t>
  </si>
  <si>
    <t>Ent. appareils de chauffage MA</t>
  </si>
  <si>
    <t xml:space="preserve">Détection incendie Abri de nuit </t>
  </si>
  <si>
    <t xml:space="preserve">Ent. protection incendie Abri de nuit </t>
  </si>
  <si>
    <t>Ent. appareil de chauffage Abri</t>
  </si>
  <si>
    <t xml:space="preserve">Lutte contre nuisibles Abri de nuit </t>
  </si>
  <si>
    <t xml:space="preserve">Organisme de contrôle Abri de nuit </t>
  </si>
  <si>
    <t>Loyer Abri de nuit du Triangle</t>
  </si>
  <si>
    <t>Matériel de puériculture Abri nuit</t>
  </si>
  <si>
    <t>Blanchisserie Abri de nuit.</t>
  </si>
  <si>
    <t>Lingerie Abri de nuit</t>
  </si>
  <si>
    <t>Hygiène Abri de nuit</t>
  </si>
  <si>
    <t>Blanchisserie MA (Buanderie)</t>
  </si>
  <si>
    <t>Alimentation Abri de nuit</t>
  </si>
  <si>
    <t>Objet toilette Abri de nuit</t>
  </si>
  <si>
    <t>Vaisselle Abri de nuit</t>
  </si>
  <si>
    <t>Literie Abri de nuit</t>
  </si>
  <si>
    <t>Pharmacie Abri de nuit</t>
  </si>
  <si>
    <t>Eau Abri de nuit.</t>
  </si>
  <si>
    <t xml:space="preserve">Électricité Abri de nuit. </t>
  </si>
  <si>
    <t xml:space="preserve">Gaz Abri de nuit </t>
  </si>
  <si>
    <t xml:space="preserve">Produits entretien Abri de nuit. </t>
  </si>
  <si>
    <t xml:space="preserve">Containers Tibi Abri de nuit </t>
  </si>
  <si>
    <t xml:space="preserve">Redevance téléphonique Abri de nuit </t>
  </si>
  <si>
    <t>Frais postaux Abri de nuit</t>
  </si>
  <si>
    <t>Fournitures bureau Abri de nuit</t>
  </si>
  <si>
    <t xml:space="preserve">Mat.informat.et logiciels Abri de nuit </t>
  </si>
  <si>
    <t>Assurance-Loi Abri  RW</t>
  </si>
  <si>
    <t>Assurance-Loi Abri de nuit RS</t>
  </si>
  <si>
    <t>Intérêts débiteurs</t>
  </si>
  <si>
    <t>Régul. CPAS année antérieure</t>
  </si>
  <si>
    <t>Régul. Subs. Maribel année ant.</t>
  </si>
  <si>
    <t>Régul. Subs. PCS Transi Toi ant.</t>
  </si>
  <si>
    <t>Brut service social art 96</t>
  </si>
  <si>
    <t>Educateur Subs. II Abri RW,</t>
  </si>
  <si>
    <t>Brut éducateur Subs. II RW</t>
  </si>
  <si>
    <t>Brut éducatrices Abri de Nuit RS</t>
  </si>
  <si>
    <t xml:space="preserve">Solde à recevoir MA </t>
  </si>
  <si>
    <t>Solde à recevoir Subs. II Abri RW</t>
  </si>
  <si>
    <t xml:space="preserve">Plan Hivernal Action Soc. RW </t>
  </si>
  <si>
    <t>Plan Hivernal Int. Sociale Fedérale</t>
  </si>
  <si>
    <t>PCS Abri de nuit (personnel)</t>
  </si>
  <si>
    <t>Subs. RW - VFL Transi Toi</t>
  </si>
  <si>
    <t>Solde Subs. RW - VFL Transi Toi</t>
  </si>
  <si>
    <t>Subs. CAP 48 - VFL Transi Toi</t>
  </si>
  <si>
    <t>Subs. PCS Transi Toi à recevoir</t>
  </si>
  <si>
    <t>Subside ANM - Pfa MA à recevoir</t>
  </si>
  <si>
    <t>Subside ANM - Pfa RS à recevoir</t>
  </si>
  <si>
    <t>Subside ANM - Pfa RW à recevoir</t>
  </si>
  <si>
    <t>Subside du Fonds Maribel</t>
  </si>
  <si>
    <t>Subside Heures Inconfortables MA</t>
  </si>
  <si>
    <t>Solde HI MA à recevoir</t>
  </si>
  <si>
    <t>Subside Heures Inconfortables RS</t>
  </si>
  <si>
    <t>Subs. II HI Abri RW à recevoir</t>
  </si>
  <si>
    <t>Frais Fonctionnement MA.</t>
  </si>
  <si>
    <t>Frais Fonctionnement Abri de nuit.</t>
  </si>
  <si>
    <t>Subside II Frais Fonct. Abri RW</t>
  </si>
  <si>
    <t>Subside Frais Fonct. Art.109</t>
  </si>
  <si>
    <t>Solde Frais Fonct. Art.109 à recevoir</t>
  </si>
  <si>
    <t>Subs. PCS Frais Fonct. Abri</t>
  </si>
  <si>
    <t>PCS FF Transi Toi à recevoir</t>
  </si>
  <si>
    <t>Don à recevoir</t>
  </si>
  <si>
    <t>Dons ou festivités</t>
  </si>
  <si>
    <t>Régularisation hébergés</t>
  </si>
  <si>
    <t>Régul CPAS années antérieures</t>
  </si>
  <si>
    <t>Régul. Maribel année antérieure</t>
  </si>
  <si>
    <t>Régul. Subside Abri années ant.</t>
  </si>
  <si>
    <t>Régul. Subside MA années ant.</t>
  </si>
  <si>
    <t>Régul. Subs. Rosetta 240 année ant.</t>
  </si>
  <si>
    <t>Régul Subside Plan Hivernal ant.</t>
  </si>
  <si>
    <t>Régul. Subs. Rosetta 224 année ant.</t>
  </si>
  <si>
    <t>Régul. Subside EC année antérieure</t>
  </si>
  <si>
    <t>Loisirs et activités MA</t>
  </si>
  <si>
    <t>Loisirs et activités Transi Toi</t>
  </si>
  <si>
    <t>Ent. et rép. du mobilier Abri de nuit</t>
  </si>
  <si>
    <t>Frais de réception "25 ans"</t>
  </si>
  <si>
    <t>Frais de promotion &amp; publicité</t>
  </si>
  <si>
    <t>Contrôle médical</t>
  </si>
  <si>
    <t>Médecine du travail MA</t>
  </si>
  <si>
    <t>Médecine du travail Rosetta</t>
  </si>
  <si>
    <t>Médecine du travail Transi Toi</t>
  </si>
  <si>
    <t>Régul. FS hébergés + cpt analyt</t>
  </si>
  <si>
    <t>Impayés hébergés - Annexe 11</t>
  </si>
  <si>
    <t>montant 2018</t>
  </si>
  <si>
    <t>10000 nuits x 10,81 paf/j</t>
  </si>
  <si>
    <t>4 avances de 22846</t>
  </si>
  <si>
    <t>solde 2019 + 1/2 avance + solde</t>
  </si>
  <si>
    <t>710/mois</t>
  </si>
  <si>
    <t>Total Rosetta224</t>
  </si>
  <si>
    <t>Total Rosetta240</t>
  </si>
  <si>
    <t>loyer alain</t>
  </si>
  <si>
    <t>location salle calligraphie</t>
  </si>
  <si>
    <t xml:space="preserve">Pas de gros travaux </t>
  </si>
  <si>
    <t>Départ Nathan</t>
  </si>
  <si>
    <t>Remplaçant hydrant en 2018</t>
  </si>
  <si>
    <t xml:space="preserve">Problème punaises de lit </t>
  </si>
  <si>
    <t>pour les FF Transi Toi</t>
  </si>
  <si>
    <t xml:space="preserve">Appliquer un %age </t>
  </si>
  <si>
    <t>sur les factures au 01/01/2020</t>
  </si>
  <si>
    <t xml:space="preserve">Cartouches encre pour 25 ans </t>
  </si>
  <si>
    <t>Frais fonctionnement Abri :</t>
  </si>
  <si>
    <t>Enveloppe fixe</t>
  </si>
  <si>
    <t>En diminution grâce aux dons Aldi</t>
  </si>
  <si>
    <t>Pas de dépenses en 2019</t>
  </si>
  <si>
    <t>car buanderie aménagée en 2018</t>
  </si>
  <si>
    <t>2990/mois</t>
  </si>
  <si>
    <t>Subvention 4674 € de la RW</t>
  </si>
  <si>
    <t>Prévoir achat de 2 pc direction péda</t>
  </si>
  <si>
    <t>et staff éduc en 2020</t>
  </si>
  <si>
    <t>(subv totale = 38303)</t>
  </si>
  <si>
    <t>les dépenses de personnel</t>
  </si>
  <si>
    <t>doivent rester dans l'enveloppe</t>
  </si>
  <si>
    <t>Frais pour du personnel restant</t>
  </si>
  <si>
    <t>après déduction des FF adn</t>
  </si>
  <si>
    <t>Subvention totale maximale =</t>
  </si>
  <si>
    <t>mais nous ne recevrons que ce</t>
  </si>
  <si>
    <t>que nous dépensons</t>
  </si>
  <si>
    <t>Frais personnel après déduction FF</t>
  </si>
  <si>
    <t>estimation du solde</t>
  </si>
  <si>
    <t>montant 2018 Ma+Maribel</t>
  </si>
  <si>
    <t>mais plus de réduction cot. Onss</t>
  </si>
  <si>
    <t xml:space="preserve">augmentation du subside </t>
  </si>
  <si>
    <t>maximum = 108100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</si>
</sst>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\ _€"/>
  </numFmts>
  <fonts count="70" x14ac:knownFonts="1">
    <font>
      <sz val="10"/>
      <name val="Arial"/>
    </font>
    <font>
      <b/>
      <u/>
      <sz val="12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sz val="8"/>
      <color indexed="12"/>
      <name val="Arial"/>
      <family val="2"/>
    </font>
    <font>
      <b/>
      <u/>
      <sz val="8"/>
      <color indexed="8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rgb="FFFF00FF"/>
      <name val="Arial"/>
      <family val="2"/>
    </font>
    <font>
      <b/>
      <u/>
      <sz val="8"/>
      <color indexed="8"/>
      <name val="Arial"/>
      <family val="2"/>
    </font>
    <font>
      <b/>
      <u/>
      <sz val="12"/>
      <color indexed="8"/>
      <name val="Arial"/>
      <family val="2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</font>
    <font>
      <u/>
      <sz val="10"/>
      <name val="Arial"/>
      <family val="2"/>
    </font>
    <font>
      <sz val="10"/>
      <color rgb="FF0000FF"/>
      <name val="Arial"/>
      <family val="2"/>
    </font>
    <font>
      <b/>
      <sz val="9"/>
      <color rgb="FFFF00FF"/>
      <name val="Arial"/>
      <family val="2"/>
    </font>
    <font>
      <b/>
      <sz val="8"/>
      <color rgb="FFFF00FF"/>
      <name val="Arial"/>
      <family val="2"/>
    </font>
    <font>
      <b/>
      <sz val="9"/>
      <color theme="6" tint="-0.499984740745262"/>
      <name val="Arial"/>
      <family val="2"/>
    </font>
    <font>
      <b/>
      <sz val="8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sz val="10"/>
      <color rgb="FFFF00FF"/>
      <name val="Arial"/>
      <family val="2"/>
    </font>
    <font>
      <sz val="8"/>
      <color rgb="FF0000FF"/>
      <name val="Arial"/>
      <family val="2"/>
    </font>
    <font>
      <sz val="8"/>
      <color theme="6" tint="-0.499984740745262"/>
      <name val="Arial"/>
      <family val="2"/>
    </font>
    <font>
      <b/>
      <sz val="8"/>
      <color rgb="FFFF0000"/>
      <name val="Arial"/>
      <family val="2"/>
    </font>
    <font>
      <sz val="8"/>
      <color rgb="FFFF00FF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sz val="10"/>
      <color rgb="FF00B050"/>
      <name val="Arial"/>
      <family val="2"/>
    </font>
    <font>
      <sz val="10"/>
      <color rgb="FF008000"/>
      <name val="Arial"/>
      <family val="2"/>
    </font>
    <font>
      <b/>
      <sz val="10"/>
      <color rgb="FF008000"/>
      <name val="Arial"/>
      <family val="2"/>
    </font>
    <font>
      <b/>
      <sz val="9"/>
      <color rgb="FF008000"/>
      <name val="Arial"/>
      <family val="2"/>
    </font>
    <font>
      <sz val="8"/>
      <color rgb="FF008000"/>
      <name val="Arial"/>
      <family val="2"/>
    </font>
    <font>
      <b/>
      <sz val="8"/>
      <color rgb="FF008000"/>
      <name val="Arial"/>
      <family val="2"/>
    </font>
    <font>
      <sz val="9"/>
      <color rgb="FF008000"/>
      <name val="Arial"/>
      <family val="2"/>
    </font>
    <font>
      <sz val="8"/>
      <color theme="1"/>
      <name val="Arial"/>
      <family val="2"/>
    </font>
    <font>
      <sz val="8"/>
      <name val="Arial"/>
    </font>
    <font>
      <sz val="10"/>
      <color rgb="FF008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1"/>
      </patternFill>
    </fill>
  </fills>
  <borders count="2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3">
    <xf numFmtId="0" fontId="0" fillId="0" borderId="0" xfId="0"/>
    <xf numFmtId="3" fontId="7" fillId="0" borderId="0" xfId="0" applyNumberFormat="1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11" fillId="0" borderId="6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/>
    </xf>
    <xf numFmtId="4" fontId="19" fillId="0" borderId="6" xfId="0" applyNumberFormat="1" applyFont="1" applyFill="1" applyBorder="1" applyAlignment="1">
      <alignment horizontal="center"/>
    </xf>
    <xf numFmtId="49" fontId="12" fillId="0" borderId="6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0" fillId="0" borderId="12" xfId="0" applyNumberFormat="1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0" fontId="12" fillId="0" borderId="12" xfId="0" applyNumberFormat="1" applyFont="1" applyFill="1" applyBorder="1" applyAlignment="1">
      <alignment horizontal="center"/>
    </xf>
    <xf numFmtId="0" fontId="12" fillId="0" borderId="6" xfId="0" applyNumberFormat="1" applyFont="1" applyFill="1" applyBorder="1" applyAlignment="1">
      <alignment horizontal="center"/>
    </xf>
    <xf numFmtId="0" fontId="22" fillId="0" borderId="6" xfId="0" applyNumberFormat="1" applyFont="1" applyFill="1" applyBorder="1" applyAlignment="1">
      <alignment horizontal="center"/>
    </xf>
    <xf numFmtId="0" fontId="12" fillId="0" borderId="11" xfId="0" applyNumberFormat="1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0" fontId="14" fillId="0" borderId="11" xfId="0" applyNumberFormat="1" applyFont="1" applyFill="1" applyBorder="1" applyAlignment="1">
      <alignment horizontal="center"/>
    </xf>
    <xf numFmtId="0" fontId="21" fillId="0" borderId="12" xfId="0" applyNumberFormat="1" applyFont="1" applyFill="1" applyBorder="1" applyAlignment="1">
      <alignment horizontal="center"/>
    </xf>
    <xf numFmtId="4" fontId="19" fillId="0" borderId="9" xfId="0" applyNumberFormat="1" applyFont="1" applyFill="1" applyBorder="1" applyAlignment="1">
      <alignment horizontal="center"/>
    </xf>
    <xf numFmtId="165" fontId="19" fillId="0" borderId="9" xfId="0" applyNumberFormat="1" applyFont="1" applyFill="1" applyBorder="1" applyAlignment="1">
      <alignment horizontal="center"/>
    </xf>
    <xf numFmtId="4" fontId="19" fillId="0" borderId="3" xfId="0" applyNumberFormat="1" applyFont="1" applyFill="1" applyBorder="1" applyAlignment="1">
      <alignment horizontal="center"/>
    </xf>
    <xf numFmtId="0" fontId="26" fillId="0" borderId="0" xfId="0" applyNumberFormat="1" applyFont="1" applyFill="1" applyBorder="1"/>
    <xf numFmtId="0" fontId="30" fillId="0" borderId="12" xfId="0" applyNumberFormat="1" applyFont="1" applyFill="1" applyBorder="1" applyAlignment="1">
      <alignment horizontal="center"/>
    </xf>
    <xf numFmtId="0" fontId="30" fillId="0" borderId="11" xfId="0" applyNumberFormat="1" applyFont="1" applyFill="1" applyBorder="1" applyAlignment="1">
      <alignment horizontal="center"/>
    </xf>
    <xf numFmtId="0" fontId="27" fillId="0" borderId="12" xfId="0" applyNumberFormat="1" applyFont="1" applyFill="1" applyBorder="1" applyAlignment="1">
      <alignment horizontal="center"/>
    </xf>
    <xf numFmtId="0" fontId="27" fillId="0" borderId="6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164" fontId="32" fillId="0" borderId="9" xfId="0" applyNumberFormat="1" applyFont="1" applyFill="1" applyBorder="1" applyAlignment="1">
      <alignment horizontal="center"/>
    </xf>
    <xf numFmtId="4" fontId="34" fillId="0" borderId="6" xfId="0" applyNumberFormat="1" applyFont="1" applyFill="1" applyBorder="1" applyAlignment="1">
      <alignment horizontal="center"/>
    </xf>
    <xf numFmtId="4" fontId="34" fillId="0" borderId="0" xfId="0" applyNumberFormat="1" applyFont="1" applyFill="1" applyBorder="1" applyAlignment="1">
      <alignment horizontal="center"/>
    </xf>
    <xf numFmtId="0" fontId="26" fillId="3" borderId="0" xfId="0" applyNumberFormat="1" applyFont="1" applyFill="1" applyBorder="1" applyAlignment="1">
      <alignment horizontal="center"/>
    </xf>
    <xf numFmtId="0" fontId="26" fillId="0" borderId="9" xfId="0" applyNumberFormat="1" applyFont="1" applyFill="1" applyBorder="1"/>
    <xf numFmtId="0" fontId="26" fillId="0" borderId="12" xfId="0" applyNumberFormat="1" applyFont="1" applyFill="1" applyBorder="1"/>
    <xf numFmtId="4" fontId="33" fillId="0" borderId="6" xfId="0" applyNumberFormat="1" applyFont="1" applyFill="1" applyBorder="1" applyAlignment="1">
      <alignment horizontal="center"/>
    </xf>
    <xf numFmtId="4" fontId="34" fillId="0" borderId="11" xfId="0" applyNumberFormat="1" applyFont="1" applyFill="1" applyBorder="1" applyAlignment="1">
      <alignment horizontal="center"/>
    </xf>
    <xf numFmtId="0" fontId="41" fillId="0" borderId="0" xfId="0" applyNumberFormat="1" applyFont="1" applyFill="1" applyBorder="1"/>
    <xf numFmtId="0" fontId="27" fillId="0" borderId="6" xfId="0" applyNumberFormat="1" applyFont="1" applyFill="1" applyBorder="1"/>
    <xf numFmtId="3" fontId="27" fillId="0" borderId="6" xfId="0" applyNumberFormat="1" applyFont="1" applyFill="1" applyBorder="1" applyAlignment="1">
      <alignment horizontal="center"/>
    </xf>
    <xf numFmtId="0" fontId="35" fillId="3" borderId="0" xfId="0" applyNumberFormat="1" applyFont="1" applyFill="1" applyBorder="1"/>
    <xf numFmtId="0" fontId="26" fillId="3" borderId="0" xfId="0" applyNumberFormat="1" applyFont="1" applyFill="1" applyBorder="1"/>
    <xf numFmtId="0" fontId="26" fillId="0" borderId="12" xfId="0" applyNumberFormat="1" applyFont="1" applyFill="1" applyBorder="1" applyAlignment="1">
      <alignment horizontal="center"/>
    </xf>
    <xf numFmtId="49" fontId="27" fillId="0" borderId="6" xfId="0" applyNumberFormat="1" applyFont="1" applyFill="1" applyBorder="1" applyAlignment="1">
      <alignment horizontal="center"/>
    </xf>
    <xf numFmtId="49" fontId="27" fillId="0" borderId="11" xfId="0" applyNumberFormat="1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49" fontId="37" fillId="0" borderId="6" xfId="0" applyNumberFormat="1" applyFont="1" applyFill="1" applyBorder="1" applyAlignment="1">
      <alignment horizontal="center"/>
    </xf>
    <xf numFmtId="164" fontId="36" fillId="0" borderId="6" xfId="0" applyNumberFormat="1" applyFont="1" applyFill="1" applyBorder="1" applyAlignment="1">
      <alignment horizontal="center"/>
    </xf>
    <xf numFmtId="4" fontId="34" fillId="0" borderId="12" xfId="0" applyNumberFormat="1" applyFont="1" applyFill="1" applyBorder="1" applyAlignment="1">
      <alignment horizontal="center"/>
    </xf>
    <xf numFmtId="0" fontId="26" fillId="5" borderId="0" xfId="0" applyNumberFormat="1" applyFont="1" applyFill="1" applyBorder="1"/>
    <xf numFmtId="4" fontId="32" fillId="5" borderId="0" xfId="0" applyNumberFormat="1" applyFont="1" applyFill="1" applyBorder="1" applyAlignment="1">
      <alignment horizontal="center"/>
    </xf>
    <xf numFmtId="49" fontId="39" fillId="0" borderId="6" xfId="0" applyNumberFormat="1" applyFont="1" applyBorder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/>
    </xf>
    <xf numFmtId="0" fontId="39" fillId="0" borderId="0" xfId="0" applyFont="1"/>
    <xf numFmtId="0" fontId="0" fillId="0" borderId="0" xfId="0" applyNumberFormat="1" applyFont="1" applyFill="1" applyBorder="1" applyAlignment="1">
      <alignment horizontal="center"/>
    </xf>
    <xf numFmtId="0" fontId="32" fillId="3" borderId="0" xfId="0" applyNumberFormat="1" applyFont="1" applyFill="1" applyBorder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0" fontId="12" fillId="3" borderId="2" xfId="0" applyNumberFormat="1" applyFont="1" applyFill="1" applyBorder="1"/>
    <xf numFmtId="0" fontId="32" fillId="3" borderId="0" xfId="0" applyNumberFormat="1" applyFont="1" applyFill="1" applyBorder="1" applyAlignment="1">
      <alignment horizontal="right"/>
    </xf>
    <xf numFmtId="4" fontId="26" fillId="3" borderId="0" xfId="0" applyNumberFormat="1" applyFont="1" applyFill="1" applyBorder="1" applyAlignment="1">
      <alignment horizontal="center"/>
    </xf>
    <xf numFmtId="0" fontId="0" fillId="3" borderId="0" xfId="0" applyNumberFormat="1" applyFont="1" applyFill="1" applyBorder="1"/>
    <xf numFmtId="4" fontId="0" fillId="3" borderId="0" xfId="0" applyNumberFormat="1" applyFont="1" applyFill="1" applyBorder="1" applyAlignment="1">
      <alignment horizontal="center"/>
    </xf>
    <xf numFmtId="4" fontId="0" fillId="0" borderId="6" xfId="0" applyNumberFormat="1" applyFont="1" applyFill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5" borderId="0" xfId="0" applyNumberFormat="1" applyFont="1" applyFill="1" applyBorder="1" applyAlignment="1">
      <alignment horizontal="center"/>
    </xf>
    <xf numFmtId="0" fontId="31" fillId="0" borderId="13" xfId="0" applyNumberFormat="1" applyFont="1" applyFill="1" applyBorder="1" applyAlignment="1">
      <alignment horizontal="center"/>
    </xf>
    <xf numFmtId="0" fontId="15" fillId="0" borderId="13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18" fillId="0" borderId="13" xfId="0" applyNumberFormat="1" applyFont="1" applyFill="1" applyBorder="1" applyAlignment="1">
      <alignment horizontal="center"/>
    </xf>
    <xf numFmtId="0" fontId="18" fillId="0" borderId="15" xfId="0" applyNumberFormat="1" applyFont="1" applyFill="1" applyBorder="1" applyAlignment="1">
      <alignment horizontal="center"/>
    </xf>
    <xf numFmtId="0" fontId="15" fillId="0" borderId="8" xfId="0" applyNumberFormat="1" applyFont="1" applyFill="1" applyBorder="1" applyAlignment="1">
      <alignment horizontal="center"/>
    </xf>
    <xf numFmtId="0" fontId="35" fillId="0" borderId="9" xfId="0" applyNumberFormat="1" applyFont="1" applyFill="1" applyBorder="1"/>
    <xf numFmtId="0" fontId="35" fillId="0" borderId="10" xfId="0" applyNumberFormat="1" applyFont="1" applyFill="1" applyBorder="1"/>
    <xf numFmtId="49" fontId="12" fillId="0" borderId="9" xfId="0" applyNumberFormat="1" applyFont="1" applyFill="1" applyBorder="1" applyAlignment="1">
      <alignment horizontal="center"/>
    </xf>
    <xf numFmtId="49" fontId="27" fillId="0" borderId="9" xfId="0" applyNumberFormat="1" applyFont="1" applyFill="1" applyBorder="1" applyAlignment="1">
      <alignment horizontal="center"/>
    </xf>
    <xf numFmtId="0" fontId="18" fillId="0" borderId="12" xfId="0" applyNumberFormat="1" applyFont="1" applyFill="1" applyBorder="1" applyAlignment="1">
      <alignment horizontal="center"/>
    </xf>
    <xf numFmtId="0" fontId="15" fillId="0" borderId="12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2" fontId="27" fillId="0" borderId="8" xfId="0" applyNumberFormat="1" applyFont="1" applyFill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49" fontId="37" fillId="0" borderId="9" xfId="0" applyNumberFormat="1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/>
    </xf>
    <xf numFmtId="3" fontId="27" fillId="0" borderId="12" xfId="0" applyNumberFormat="1" applyFont="1" applyFill="1" applyBorder="1" applyAlignment="1">
      <alignment horizontal="center"/>
    </xf>
    <xf numFmtId="3" fontId="28" fillId="0" borderId="6" xfId="0" applyNumberFormat="1" applyFont="1" applyFill="1" applyBorder="1" applyAlignment="1">
      <alignment horizontal="center"/>
    </xf>
    <xf numFmtId="3" fontId="27" fillId="0" borderId="11" xfId="0" applyNumberFormat="1" applyFont="1" applyFill="1" applyBorder="1" applyAlignment="1">
      <alignment horizontal="center"/>
    </xf>
    <xf numFmtId="0" fontId="30" fillId="0" borderId="6" xfId="0" applyNumberFormat="1" applyFont="1" applyFill="1" applyBorder="1"/>
    <xf numFmtId="0" fontId="35" fillId="0" borderId="6" xfId="0" applyNumberFormat="1" applyFont="1" applyFill="1" applyBorder="1"/>
    <xf numFmtId="0" fontId="35" fillId="0" borderId="11" xfId="0" applyNumberFormat="1" applyFont="1" applyFill="1" applyBorder="1"/>
    <xf numFmtId="3" fontId="28" fillId="3" borderId="6" xfId="0" applyNumberFormat="1" applyFont="1" applyFill="1" applyBorder="1" applyAlignment="1">
      <alignment horizontal="center"/>
    </xf>
    <xf numFmtId="3" fontId="28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5" fillId="0" borderId="6" xfId="0" applyNumberFormat="1" applyFont="1" applyFill="1" applyBorder="1"/>
    <xf numFmtId="0" fontId="30" fillId="0" borderId="11" xfId="0" applyNumberFormat="1" applyFont="1" applyFill="1" applyBorder="1"/>
    <xf numFmtId="3" fontId="39" fillId="0" borderId="6" xfId="0" applyNumberFormat="1" applyFont="1" applyFill="1" applyBorder="1" applyAlignment="1">
      <alignment horizontal="center"/>
    </xf>
    <xf numFmtId="0" fontId="40" fillId="0" borderId="6" xfId="0" applyNumberFormat="1" applyFont="1" applyFill="1" applyBorder="1"/>
    <xf numFmtId="0" fontId="15" fillId="0" borderId="6" xfId="0" applyNumberFormat="1" applyFont="1" applyFill="1" applyBorder="1" applyAlignment="1">
      <alignment horizontal="center"/>
    </xf>
    <xf numFmtId="4" fontId="34" fillId="3" borderId="0" xfId="0" applyNumberFormat="1" applyFont="1" applyFill="1" applyBorder="1" applyAlignment="1">
      <alignment horizontal="center"/>
    </xf>
    <xf numFmtId="0" fontId="31" fillId="0" borderId="6" xfId="0" applyNumberFormat="1" applyFont="1" applyFill="1" applyBorder="1" applyAlignment="1">
      <alignment horizontal="center"/>
    </xf>
    <xf numFmtId="0" fontId="13" fillId="0" borderId="6" xfId="0" applyNumberFormat="1" applyFont="1" applyFill="1" applyBorder="1"/>
    <xf numFmtId="0" fontId="28" fillId="0" borderId="18" xfId="0" applyNumberFormat="1" applyFont="1" applyFill="1" applyBorder="1" applyAlignment="1">
      <alignment horizontal="center"/>
    </xf>
    <xf numFmtId="0" fontId="35" fillId="0" borderId="11" xfId="0" applyNumberFormat="1" applyFont="1" applyFill="1" applyBorder="1" applyAlignment="1">
      <alignment horizontal="left"/>
    </xf>
    <xf numFmtId="3" fontId="39" fillId="0" borderId="11" xfId="0" applyNumberFormat="1" applyFont="1" applyFill="1" applyBorder="1" applyAlignment="1">
      <alignment horizontal="center"/>
    </xf>
    <xf numFmtId="0" fontId="35" fillId="0" borderId="3" xfId="0" applyNumberFormat="1" applyFont="1" applyFill="1" applyBorder="1"/>
    <xf numFmtId="4" fontId="8" fillId="3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/>
    <xf numFmtId="3" fontId="39" fillId="0" borderId="1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29" fillId="0" borderId="7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0" fontId="10" fillId="3" borderId="2" xfId="0" applyNumberFormat="1" applyFont="1" applyFill="1" applyBorder="1"/>
    <xf numFmtId="0" fontId="27" fillId="3" borderId="2" xfId="0" applyNumberFormat="1" applyFont="1" applyFill="1" applyBorder="1"/>
    <xf numFmtId="0" fontId="43" fillId="3" borderId="0" xfId="0" applyFont="1" applyFill="1"/>
    <xf numFmtId="0" fontId="43" fillId="3" borderId="0" xfId="0" applyFont="1" applyFill="1" applyAlignment="1">
      <alignment horizontal="center"/>
    </xf>
    <xf numFmtId="0" fontId="38" fillId="3" borderId="0" xfId="0" applyNumberFormat="1" applyFont="1" applyFill="1" applyBorder="1"/>
    <xf numFmtId="0" fontId="44" fillId="3" borderId="0" xfId="0" applyFont="1" applyFill="1"/>
    <xf numFmtId="0" fontId="43" fillId="3" borderId="0" xfId="0" applyFont="1" applyFill="1" applyBorder="1" applyAlignment="1">
      <alignment horizontal="center"/>
    </xf>
    <xf numFmtId="0" fontId="39" fillId="3" borderId="0" xfId="0" applyFont="1" applyFill="1"/>
    <xf numFmtId="0" fontId="30" fillId="3" borderId="0" xfId="0" applyNumberFormat="1" applyFont="1" applyFill="1" applyBorder="1"/>
    <xf numFmtId="4" fontId="32" fillId="3" borderId="0" xfId="0" applyNumberFormat="1" applyFont="1" applyFill="1" applyBorder="1" applyAlignment="1">
      <alignment horizontal="center"/>
    </xf>
    <xf numFmtId="0" fontId="27" fillId="3" borderId="0" xfId="0" applyNumberFormat="1" applyFont="1" applyFill="1" applyBorder="1"/>
    <xf numFmtId="3" fontId="27" fillId="3" borderId="0" xfId="0" applyNumberFormat="1" applyFont="1" applyFill="1" applyBorder="1" applyAlignment="1">
      <alignment horizontal="center"/>
    </xf>
    <xf numFmtId="3" fontId="27" fillId="3" borderId="0" xfId="0" applyNumberFormat="1" applyFont="1" applyFill="1" applyBorder="1" applyAlignment="1">
      <alignment horizontal="right"/>
    </xf>
    <xf numFmtId="0" fontId="38" fillId="3" borderId="20" xfId="0" applyNumberFormat="1" applyFont="1" applyFill="1" applyBorder="1"/>
    <xf numFmtId="0" fontId="44" fillId="3" borderId="20" xfId="0" applyFont="1" applyFill="1" applyBorder="1"/>
    <xf numFmtId="0" fontId="0" fillId="3" borderId="20" xfId="0" applyFont="1" applyFill="1" applyBorder="1"/>
    <xf numFmtId="0" fontId="10" fillId="3" borderId="19" xfId="0" applyNumberFormat="1" applyFont="1" applyFill="1" applyBorder="1"/>
    <xf numFmtId="0" fontId="0" fillId="3" borderId="20" xfId="0" applyFont="1" applyFill="1" applyBorder="1" applyAlignment="1">
      <alignment horizontal="center"/>
    </xf>
    <xf numFmtId="0" fontId="25" fillId="3" borderId="0" xfId="0" applyNumberFormat="1" applyFont="1" applyFill="1" applyBorder="1" applyAlignment="1">
      <alignment horizontal="center"/>
    </xf>
    <xf numFmtId="0" fontId="24" fillId="3" borderId="0" xfId="0" applyNumberFormat="1" applyFont="1" applyFill="1" applyBorder="1"/>
    <xf numFmtId="0" fontId="30" fillId="0" borderId="3" xfId="0" applyNumberFormat="1" applyFont="1" applyFill="1" applyBorder="1" applyAlignment="1">
      <alignment horizontal="right"/>
    </xf>
    <xf numFmtId="0" fontId="26" fillId="0" borderId="3" xfId="0" applyNumberFormat="1" applyFont="1" applyFill="1" applyBorder="1" applyAlignment="1">
      <alignment horizontal="right"/>
    </xf>
    <xf numFmtId="0" fontId="38" fillId="0" borderId="3" xfId="0" applyNumberFormat="1" applyFont="1" applyFill="1" applyBorder="1" applyAlignment="1">
      <alignment horizontal="left"/>
    </xf>
    <xf numFmtId="0" fontId="43" fillId="0" borderId="3" xfId="0" applyFont="1" applyBorder="1"/>
    <xf numFmtId="0" fontId="42" fillId="0" borderId="3" xfId="0" applyNumberFormat="1" applyFont="1" applyFill="1" applyBorder="1"/>
    <xf numFmtId="0" fontId="42" fillId="0" borderId="3" xfId="0" applyNumberFormat="1" applyFont="1" applyFill="1" applyBorder="1" applyAlignment="1">
      <alignment horizontal="right"/>
    </xf>
    <xf numFmtId="0" fontId="30" fillId="0" borderId="4" xfId="0" applyNumberFormat="1" applyFont="1" applyFill="1" applyBorder="1" applyAlignment="1">
      <alignment horizontal="right"/>
    </xf>
    <xf numFmtId="0" fontId="0" fillId="3" borderId="0" xfId="0" applyFont="1" applyFill="1"/>
    <xf numFmtId="0" fontId="0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center"/>
    </xf>
    <xf numFmtId="0" fontId="30" fillId="0" borderId="6" xfId="0" applyNumberFormat="1" applyFon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11" fillId="0" borderId="11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4" fontId="34" fillId="0" borderId="9" xfId="0" applyNumberFormat="1" applyFont="1" applyFill="1" applyBorder="1" applyAlignment="1">
      <alignment horizontal="center"/>
    </xf>
    <xf numFmtId="0" fontId="2" fillId="0" borderId="7" xfId="0" applyNumberFormat="1" applyFont="1" applyFill="1" applyBorder="1"/>
    <xf numFmtId="0" fontId="48" fillId="0" borderId="7" xfId="0" applyNumberFormat="1" applyFont="1" applyFill="1" applyBorder="1" applyAlignment="1">
      <alignment horizontal="center"/>
    </xf>
    <xf numFmtId="0" fontId="50" fillId="0" borderId="12" xfId="0" applyNumberFormat="1" applyFont="1" applyFill="1" applyBorder="1"/>
    <xf numFmtId="0" fontId="50" fillId="0" borderId="9" xfId="0" applyNumberFormat="1" applyFont="1" applyFill="1" applyBorder="1"/>
    <xf numFmtId="0" fontId="52" fillId="0" borderId="5" xfId="0" applyNumberFormat="1" applyFont="1" applyFill="1" applyBorder="1"/>
    <xf numFmtId="164" fontId="23" fillId="0" borderId="5" xfId="0" applyNumberFormat="1" applyFont="1" applyFill="1" applyBorder="1" applyAlignment="1">
      <alignment horizontal="center"/>
    </xf>
    <xf numFmtId="164" fontId="51" fillId="0" borderId="12" xfId="0" applyNumberFormat="1" applyFont="1" applyFill="1" applyBorder="1" applyAlignment="1">
      <alignment horizontal="center"/>
    </xf>
    <xf numFmtId="164" fontId="23" fillId="0" borderId="8" xfId="0" applyNumberFormat="1" applyFont="1" applyFill="1" applyBorder="1" applyAlignment="1">
      <alignment horizontal="center"/>
    </xf>
    <xf numFmtId="164" fontId="51" fillId="0" borderId="8" xfId="0" applyNumberFormat="1" applyFont="1" applyFill="1" applyBorder="1" applyAlignment="1">
      <alignment horizontal="center"/>
    </xf>
    <xf numFmtId="0" fontId="21" fillId="0" borderId="6" xfId="0" applyNumberFormat="1" applyFont="1" applyFill="1" applyBorder="1" applyAlignment="1">
      <alignment horizontal="center"/>
    </xf>
    <xf numFmtId="4" fontId="45" fillId="0" borderId="6" xfId="0" applyNumberFormat="1" applyFont="1" applyFill="1" applyBorder="1" applyAlignment="1">
      <alignment horizontal="center"/>
    </xf>
    <xf numFmtId="0" fontId="45" fillId="0" borderId="6" xfId="0" applyNumberFormat="1" applyFont="1" applyFill="1" applyBorder="1"/>
    <xf numFmtId="4" fontId="19" fillId="0" borderId="11" xfId="0" applyNumberFormat="1" applyFont="1" applyFill="1" applyBorder="1" applyAlignment="1">
      <alignment horizontal="center"/>
    </xf>
    <xf numFmtId="0" fontId="45" fillId="0" borderId="8" xfId="0" applyNumberFormat="1" applyFont="1" applyFill="1" applyBorder="1"/>
    <xf numFmtId="4" fontId="45" fillId="0" borderId="9" xfId="0" applyNumberFormat="1" applyFont="1" applyFill="1" applyBorder="1" applyAlignment="1">
      <alignment horizontal="center"/>
    </xf>
    <xf numFmtId="4" fontId="19" fillId="0" borderId="1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0" fontId="31" fillId="0" borderId="12" xfId="0" applyNumberFormat="1" applyFont="1" applyFill="1" applyBorder="1" applyAlignment="1">
      <alignment horizontal="center"/>
    </xf>
    <xf numFmtId="0" fontId="38" fillId="0" borderId="6" xfId="0" applyNumberFormat="1" applyFont="1" applyFill="1" applyBorder="1" applyAlignment="1">
      <alignment horizontal="center"/>
    </xf>
    <xf numFmtId="0" fontId="13" fillId="0" borderId="11" xfId="0" applyNumberFormat="1" applyFont="1" applyFill="1" applyBorder="1"/>
    <xf numFmtId="4" fontId="34" fillId="0" borderId="5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30" fillId="0" borderId="12" xfId="0" applyNumberFormat="1" applyFont="1" applyFill="1" applyBorder="1"/>
    <xf numFmtId="0" fontId="30" fillId="0" borderId="13" xfId="0" applyNumberFormat="1" applyFont="1" applyFill="1" applyBorder="1"/>
    <xf numFmtId="0" fontId="48" fillId="0" borderId="4" xfId="0" applyNumberFormat="1" applyFont="1" applyFill="1" applyBorder="1" applyAlignment="1">
      <alignment horizontal="center"/>
    </xf>
    <xf numFmtId="0" fontId="27" fillId="0" borderId="9" xfId="0" applyNumberFormat="1" applyFont="1" applyFill="1" applyBorder="1" applyAlignment="1">
      <alignment horizontal="center"/>
    </xf>
    <xf numFmtId="4" fontId="34" fillId="0" borderId="10" xfId="0" applyNumberFormat="1" applyFont="1" applyFill="1" applyBorder="1" applyAlignment="1">
      <alignment horizontal="center"/>
    </xf>
    <xf numFmtId="0" fontId="27" fillId="0" borderId="8" xfId="0" applyNumberFormat="1" applyFont="1" applyFill="1" applyBorder="1" applyAlignment="1">
      <alignment horizontal="center"/>
    </xf>
    <xf numFmtId="0" fontId="37" fillId="0" borderId="9" xfId="0" applyNumberFormat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0" fontId="39" fillId="0" borderId="9" xfId="0" applyNumberFormat="1" applyFont="1" applyFill="1" applyBorder="1" applyAlignment="1">
      <alignment horizontal="center"/>
    </xf>
    <xf numFmtId="0" fontId="27" fillId="0" borderId="9" xfId="0" applyNumberFormat="1" applyFont="1" applyFill="1" applyBorder="1"/>
    <xf numFmtId="3" fontId="12" fillId="0" borderId="9" xfId="0" applyNumberFormat="1" applyFont="1" applyFill="1" applyBorder="1" applyAlignment="1">
      <alignment horizontal="center"/>
    </xf>
    <xf numFmtId="3" fontId="27" fillId="0" borderId="9" xfId="0" applyNumberFormat="1" applyFont="1" applyFill="1" applyBorder="1" applyAlignment="1">
      <alignment horizontal="center"/>
    </xf>
    <xf numFmtId="0" fontId="27" fillId="0" borderId="10" xfId="0" applyNumberFormat="1" applyFont="1" applyFill="1" applyBorder="1" applyAlignment="1">
      <alignment horizontal="center"/>
    </xf>
    <xf numFmtId="0" fontId="13" fillId="0" borderId="12" xfId="0" applyNumberFormat="1" applyFont="1" applyFill="1" applyBorder="1"/>
    <xf numFmtId="0" fontId="35" fillId="0" borderId="13" xfId="0" applyNumberFormat="1" applyFont="1" applyFill="1" applyBorder="1"/>
    <xf numFmtId="4" fontId="7" fillId="0" borderId="9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  <xf numFmtId="0" fontId="29" fillId="0" borderId="3" xfId="0" applyNumberFormat="1" applyFont="1" applyFill="1" applyBorder="1" applyAlignment="1">
      <alignment horizontal="center"/>
    </xf>
    <xf numFmtId="0" fontId="45" fillId="0" borderId="9" xfId="0" applyNumberFormat="1" applyFont="1" applyFill="1" applyBorder="1"/>
    <xf numFmtId="164" fontId="47" fillId="0" borderId="5" xfId="0" applyNumberFormat="1" applyFont="1" applyFill="1" applyBorder="1" applyAlignment="1">
      <alignment horizontal="center"/>
    </xf>
    <xf numFmtId="4" fontId="47" fillId="0" borderId="8" xfId="0" applyNumberFormat="1" applyFont="1" applyFill="1" applyBorder="1" applyAlignment="1">
      <alignment horizontal="center"/>
    </xf>
    <xf numFmtId="4" fontId="49" fillId="0" borderId="12" xfId="0" applyNumberFormat="1" applyFont="1" applyFill="1" applyBorder="1" applyAlignment="1">
      <alignment horizontal="center"/>
    </xf>
    <xf numFmtId="4" fontId="17" fillId="0" borderId="12" xfId="0" applyNumberFormat="1" applyFont="1" applyFill="1" applyBorder="1" applyAlignment="1">
      <alignment horizontal="center"/>
    </xf>
    <xf numFmtId="4" fontId="47" fillId="0" borderId="10" xfId="0" applyNumberFormat="1" applyFont="1" applyFill="1" applyBorder="1" applyAlignment="1">
      <alignment horizontal="center"/>
    </xf>
    <xf numFmtId="4" fontId="49" fillId="0" borderId="11" xfId="0" applyNumberFormat="1" applyFont="1" applyFill="1" applyBorder="1" applyAlignment="1">
      <alignment horizontal="center"/>
    </xf>
    <xf numFmtId="4" fontId="17" fillId="0" borderId="11" xfId="0" applyNumberFormat="1" applyFont="1" applyFill="1" applyBorder="1" applyAlignment="1">
      <alignment horizontal="center"/>
    </xf>
    <xf numFmtId="4" fontId="47" fillId="0" borderId="16" xfId="0" applyNumberFormat="1" applyFont="1" applyFill="1" applyBorder="1" applyAlignment="1">
      <alignment horizontal="center"/>
    </xf>
    <xf numFmtId="4" fontId="49" fillId="0" borderId="13" xfId="0" applyNumberFormat="1" applyFont="1" applyFill="1" applyBorder="1" applyAlignment="1">
      <alignment horizontal="center"/>
    </xf>
    <xf numFmtId="4" fontId="17" fillId="0" borderId="13" xfId="0" applyNumberFormat="1" applyFont="1" applyFill="1" applyBorder="1" applyAlignment="1">
      <alignment horizontal="center"/>
    </xf>
    <xf numFmtId="4" fontId="47" fillId="0" borderId="9" xfId="0" applyNumberFormat="1" applyFont="1" applyFill="1" applyBorder="1" applyAlignment="1">
      <alignment horizontal="center"/>
    </xf>
    <xf numFmtId="4" fontId="49" fillId="0" borderId="6" xfId="0" applyNumberFormat="1" applyFont="1" applyFill="1" applyBorder="1" applyAlignment="1">
      <alignment horizontal="center"/>
    </xf>
    <xf numFmtId="4" fontId="17" fillId="0" borderId="6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164" fontId="49" fillId="4" borderId="16" xfId="0" applyNumberFormat="1" applyFont="1" applyFill="1" applyBorder="1" applyAlignment="1">
      <alignment horizontal="center"/>
    </xf>
    <xf numFmtId="4" fontId="21" fillId="2" borderId="16" xfId="0" applyNumberFormat="1" applyFont="1" applyFill="1" applyBorder="1" applyAlignment="1">
      <alignment horizontal="center"/>
    </xf>
    <xf numFmtId="0" fontId="46" fillId="0" borderId="5" xfId="0" applyNumberFormat="1" applyFont="1" applyFill="1" applyBorder="1" applyAlignment="1">
      <alignment horizontal="center"/>
    </xf>
    <xf numFmtId="0" fontId="46" fillId="0" borderId="17" xfId="0" applyNumberFormat="1" applyFont="1" applyFill="1" applyBorder="1" applyAlignment="1">
      <alignment horizontal="center"/>
    </xf>
    <xf numFmtId="0" fontId="48" fillId="0" borderId="12" xfId="0" applyNumberFormat="1" applyFont="1" applyFill="1" applyBorder="1" applyAlignment="1">
      <alignment horizontal="center"/>
    </xf>
    <xf numFmtId="0" fontId="48" fillId="0" borderId="11" xfId="0" applyNumberFormat="1" applyFont="1" applyFill="1" applyBorder="1" applyAlignment="1">
      <alignment horizontal="center"/>
    </xf>
    <xf numFmtId="0" fontId="14" fillId="0" borderId="12" xfId="0" applyNumberFormat="1" applyFont="1" applyFill="1" applyBorder="1" applyAlignment="1">
      <alignment horizontal="center"/>
    </xf>
    <xf numFmtId="0" fontId="14" fillId="0" borderId="5" xfId="0" applyNumberFormat="1" applyFont="1" applyFill="1" applyBorder="1" applyAlignment="1">
      <alignment horizontal="center"/>
    </xf>
    <xf numFmtId="0" fontId="14" fillId="0" borderId="7" xfId="0" applyNumberFormat="1" applyFont="1" applyFill="1" applyBorder="1" applyAlignment="1">
      <alignment horizontal="center"/>
    </xf>
    <xf numFmtId="0" fontId="14" fillId="0" borderId="17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164" fontId="49" fillId="0" borderId="12" xfId="0" applyNumberFormat="1" applyFont="1" applyFill="1" applyBorder="1" applyAlignment="1">
      <alignment horizontal="center"/>
    </xf>
    <xf numFmtId="164" fontId="49" fillId="0" borderId="7" xfId="0" applyNumberFormat="1" applyFont="1" applyFill="1" applyBorder="1" applyAlignment="1">
      <alignment horizontal="center"/>
    </xf>
    <xf numFmtId="164" fontId="17" fillId="0" borderId="12" xfId="0" applyNumberFormat="1" applyFont="1" applyFill="1" applyBorder="1" applyAlignment="1">
      <alignment horizontal="center"/>
    </xf>
    <xf numFmtId="164" fontId="49" fillId="0" borderId="11" xfId="0" applyNumberFormat="1" applyFont="1" applyFill="1" applyBorder="1" applyAlignment="1">
      <alignment horizontal="center"/>
    </xf>
    <xf numFmtId="164" fontId="49" fillId="0" borderId="4" xfId="0" applyNumberFormat="1" applyFont="1" applyFill="1" applyBorder="1" applyAlignment="1">
      <alignment horizontal="center"/>
    </xf>
    <xf numFmtId="164" fontId="17" fillId="0" borderId="11" xfId="0" applyNumberFormat="1" applyFont="1" applyFill="1" applyBorder="1" applyAlignment="1">
      <alignment horizontal="center"/>
    </xf>
    <xf numFmtId="164" fontId="49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0" borderId="3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4" fontId="17" fillId="0" borderId="3" xfId="0" applyNumberFormat="1" applyFont="1" applyFill="1" applyBorder="1" applyAlignment="1">
      <alignment horizontal="center"/>
    </xf>
    <xf numFmtId="164" fontId="49" fillId="0" borderId="0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4" fontId="49" fillId="2" borderId="13" xfId="0" applyNumberFormat="1" applyFont="1" applyFill="1" applyBorder="1" applyAlignment="1">
      <alignment horizontal="center"/>
    </xf>
    <xf numFmtId="4" fontId="17" fillId="4" borderId="13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" fontId="17" fillId="0" borderId="9" xfId="0" applyNumberFormat="1" applyFont="1" applyFill="1" applyBorder="1" applyAlignment="1">
      <alignment horizontal="center"/>
    </xf>
    <xf numFmtId="164" fontId="54" fillId="0" borderId="12" xfId="0" applyNumberFormat="1" applyFont="1" applyFill="1" applyBorder="1" applyAlignment="1">
      <alignment horizontal="center"/>
    </xf>
    <xf numFmtId="164" fontId="11" fillId="0" borderId="11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164" fontId="49" fillId="4" borderId="13" xfId="0" applyNumberFormat="1" applyFont="1" applyFill="1" applyBorder="1" applyAlignment="1">
      <alignment horizontal="center"/>
    </xf>
    <xf numFmtId="164" fontId="21" fillId="4" borderId="16" xfId="0" applyNumberFormat="1" applyFont="1" applyFill="1" applyBorder="1" applyAlignment="1">
      <alignment horizontal="center"/>
    </xf>
    <xf numFmtId="4" fontId="34" fillId="0" borderId="8" xfId="0" applyNumberFormat="1" applyFont="1" applyFill="1" applyBorder="1" applyAlignment="1">
      <alignment horizontal="center"/>
    </xf>
    <xf numFmtId="4" fontId="21" fillId="0" borderId="13" xfId="0" applyNumberFormat="1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4" fontId="21" fillId="0" borderId="12" xfId="0" applyNumberFormat="1" applyFont="1" applyFill="1" applyBorder="1" applyAlignment="1">
      <alignment horizontal="center"/>
    </xf>
    <xf numFmtId="4" fontId="21" fillId="0" borderId="11" xfId="0" applyNumberFormat="1" applyFont="1" applyFill="1" applyBorder="1" applyAlignment="1">
      <alignment horizontal="center"/>
    </xf>
    <xf numFmtId="4" fontId="21" fillId="0" borderId="6" xfId="0" applyNumberFormat="1" applyFont="1" applyFill="1" applyBorder="1" applyAlignment="1">
      <alignment horizontal="center"/>
    </xf>
    <xf numFmtId="164" fontId="21" fillId="2" borderId="14" xfId="0" applyNumberFormat="1" applyFont="1" applyFill="1" applyBorder="1" applyAlignment="1">
      <alignment horizontal="center"/>
    </xf>
    <xf numFmtId="164" fontId="21" fillId="0" borderId="8" xfId="0" applyNumberFormat="1" applyFont="1" applyFill="1" applyBorder="1" applyAlignment="1">
      <alignment horizontal="center"/>
    </xf>
    <xf numFmtId="164" fontId="47" fillId="0" borderId="10" xfId="0" applyNumberFormat="1" applyFont="1" applyFill="1" applyBorder="1" applyAlignment="1">
      <alignment horizontal="center"/>
    </xf>
    <xf numFmtId="164" fontId="47" fillId="0" borderId="8" xfId="0" applyNumberFormat="1" applyFont="1" applyFill="1" applyBorder="1" applyAlignment="1">
      <alignment horizontal="center"/>
    </xf>
    <xf numFmtId="164" fontId="49" fillId="0" borderId="8" xfId="0" applyNumberFormat="1" applyFont="1" applyFill="1" applyBorder="1" applyAlignment="1">
      <alignment horizontal="center"/>
    </xf>
    <xf numFmtId="164" fontId="47" fillId="0" borderId="9" xfId="0" applyNumberFormat="1" applyFont="1" applyFill="1" applyBorder="1" applyAlignment="1">
      <alignment horizontal="center"/>
    </xf>
    <xf numFmtId="164" fontId="49" fillId="0" borderId="9" xfId="0" applyNumberFormat="1" applyFont="1" applyFill="1" applyBorder="1" applyAlignment="1">
      <alignment horizontal="center"/>
    </xf>
    <xf numFmtId="164" fontId="21" fillId="0" borderId="9" xfId="0" applyNumberFormat="1" applyFont="1" applyFill="1" applyBorder="1" applyAlignment="1">
      <alignment horizontal="center"/>
    </xf>
    <xf numFmtId="164" fontId="47" fillId="0" borderId="16" xfId="0" applyNumberFormat="1" applyFont="1" applyFill="1" applyBorder="1" applyAlignment="1">
      <alignment horizontal="center"/>
    </xf>
    <xf numFmtId="164" fontId="21" fillId="0" borderId="16" xfId="0" applyNumberFormat="1" applyFont="1" applyFill="1" applyBorder="1" applyAlignment="1">
      <alignment horizontal="center"/>
    </xf>
    <xf numFmtId="164" fontId="49" fillId="0" borderId="16" xfId="0" applyNumberFormat="1" applyFont="1" applyFill="1" applyBorder="1" applyAlignment="1">
      <alignment horizontal="center"/>
    </xf>
    <xf numFmtId="164" fontId="49" fillId="4" borderId="14" xfId="0" applyNumberFormat="1" applyFont="1" applyFill="1" applyBorder="1" applyAlignment="1">
      <alignment horizontal="center"/>
    </xf>
    <xf numFmtId="164" fontId="21" fillId="4" borderId="13" xfId="0" applyNumberFormat="1" applyFont="1" applyFill="1" applyBorder="1" applyAlignment="1">
      <alignment horizontal="center"/>
    </xf>
    <xf numFmtId="4" fontId="17" fillId="4" borderId="1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49" fontId="48" fillId="0" borderId="7" xfId="0" applyNumberFormat="1" applyFont="1" applyFill="1" applyBorder="1" applyAlignment="1">
      <alignment horizontal="center"/>
    </xf>
    <xf numFmtId="49" fontId="48" fillId="0" borderId="4" xfId="0" applyNumberFormat="1" applyFont="1" applyFill="1" applyBorder="1" applyAlignment="1">
      <alignment horizontal="center"/>
    </xf>
    <xf numFmtId="164" fontId="47" fillId="0" borderId="0" xfId="0" applyNumberFormat="1" applyFont="1" applyFill="1" applyBorder="1" applyAlignment="1">
      <alignment horizontal="center"/>
    </xf>
    <xf numFmtId="164" fontId="47" fillId="0" borderId="17" xfId="0" applyNumberFormat="1" applyFont="1" applyFill="1" applyBorder="1" applyAlignment="1">
      <alignment horizontal="center"/>
    </xf>
    <xf numFmtId="164" fontId="49" fillId="0" borderId="10" xfId="0" applyNumberFormat="1" applyFont="1" applyFill="1" applyBorder="1" applyAlignment="1">
      <alignment horizontal="center"/>
    </xf>
    <xf numFmtId="164" fontId="21" fillId="0" borderId="10" xfId="0" applyNumberFormat="1" applyFont="1" applyFill="1" applyBorder="1" applyAlignment="1">
      <alignment horizontal="center"/>
    </xf>
    <xf numFmtId="4" fontId="34" fillId="0" borderId="17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9" fontId="27" fillId="0" borderId="8" xfId="0" applyNumberFormat="1" applyFont="1" applyFill="1" applyBorder="1" applyAlignment="1">
      <alignment horizontal="center"/>
    </xf>
    <xf numFmtId="4" fontId="0" fillId="0" borderId="9" xfId="0" applyNumberFormat="1" applyFont="1" applyFill="1" applyBorder="1" applyAlignment="1">
      <alignment horizontal="center"/>
    </xf>
    <xf numFmtId="4" fontId="17" fillId="3" borderId="0" xfId="0" applyNumberFormat="1" applyFont="1" applyFill="1" applyBorder="1" applyAlignment="1">
      <alignment horizontal="center"/>
    </xf>
    <xf numFmtId="0" fontId="26" fillId="0" borderId="7" xfId="0" applyNumberFormat="1" applyFont="1" applyFill="1" applyBorder="1"/>
    <xf numFmtId="0" fontId="0" fillId="0" borderId="6" xfId="0" applyNumberFormat="1" applyFont="1" applyFill="1" applyBorder="1"/>
    <xf numFmtId="0" fontId="29" fillId="0" borderId="0" xfId="0" applyNumberFormat="1" applyFont="1" applyFill="1" applyBorder="1" applyAlignment="1">
      <alignment horizontal="center"/>
    </xf>
    <xf numFmtId="164" fontId="57" fillId="0" borderId="6" xfId="0" applyNumberFormat="1" applyFont="1" applyFill="1" applyBorder="1" applyAlignment="1">
      <alignment horizontal="center"/>
    </xf>
    <xf numFmtId="164" fontId="57" fillId="0" borderId="11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1" fillId="0" borderId="12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11" xfId="0" applyNumberFormat="1" applyFont="1" applyFill="1" applyBorder="1" applyAlignment="1">
      <alignment horizontal="center"/>
    </xf>
    <xf numFmtId="164" fontId="21" fillId="4" borderId="11" xfId="0" applyNumberFormat="1" applyFont="1" applyFill="1" applyBorder="1" applyAlignment="1">
      <alignment horizontal="center"/>
    </xf>
    <xf numFmtId="4" fontId="0" fillId="0" borderId="14" xfId="0" applyNumberFormat="1" applyFont="1" applyFill="1" applyBorder="1" applyAlignment="1">
      <alignment horizontal="center"/>
    </xf>
    <xf numFmtId="4" fontId="0" fillId="0" borderId="16" xfId="0" applyNumberFormat="1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4" fontId="0" fillId="0" borderId="17" xfId="0" applyNumberFormat="1" applyFon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164" fontId="11" fillId="0" borderId="13" xfId="0" applyNumberFormat="1" applyFont="1" applyFill="1" applyBorder="1" applyAlignment="1">
      <alignment horizontal="center"/>
    </xf>
    <xf numFmtId="4" fontId="21" fillId="0" borderId="10" xfId="0" applyNumberFormat="1" applyFont="1" applyFill="1" applyBorder="1" applyAlignment="1">
      <alignment horizontal="center"/>
    </xf>
    <xf numFmtId="4" fontId="49" fillId="4" borderId="16" xfId="0" applyNumberFormat="1" applyFont="1" applyFill="1" applyBorder="1" applyAlignment="1">
      <alignment horizontal="center"/>
    </xf>
    <xf numFmtId="164" fontId="54" fillId="0" borderId="6" xfId="0" applyNumberFormat="1" applyFont="1" applyFill="1" applyBorder="1" applyAlignment="1">
      <alignment horizontal="center"/>
    </xf>
    <xf numFmtId="164" fontId="54" fillId="0" borderId="9" xfId="0" applyNumberFormat="1" applyFont="1" applyFill="1" applyBorder="1" applyAlignment="1">
      <alignment horizontal="center"/>
    </xf>
    <xf numFmtId="164" fontId="53" fillId="0" borderId="9" xfId="0" applyNumberFormat="1" applyFont="1" applyFill="1" applyBorder="1" applyAlignment="1">
      <alignment horizontal="center"/>
    </xf>
    <xf numFmtId="164" fontId="48" fillId="0" borderId="8" xfId="0" applyNumberFormat="1" applyFont="1" applyFill="1" applyBorder="1" applyAlignment="1">
      <alignment horizontal="center"/>
    </xf>
    <xf numFmtId="164" fontId="47" fillId="0" borderId="14" xfId="0" applyNumberFormat="1" applyFont="1" applyFill="1" applyBorder="1" applyAlignment="1">
      <alignment horizontal="center"/>
    </xf>
    <xf numFmtId="164" fontId="48" fillId="0" borderId="16" xfId="0" applyNumberFormat="1" applyFont="1" applyFill="1" applyBorder="1" applyAlignment="1">
      <alignment horizontal="center"/>
    </xf>
    <xf numFmtId="4" fontId="34" fillId="0" borderId="21" xfId="0" applyNumberFormat="1" applyFont="1" applyFill="1" applyBorder="1" applyAlignment="1">
      <alignment horizontal="center"/>
    </xf>
    <xf numFmtId="0" fontId="46" fillId="0" borderId="0" xfId="0" applyNumberFormat="1" applyFont="1" applyFill="1" applyBorder="1" applyAlignment="1">
      <alignment horizontal="center"/>
    </xf>
    <xf numFmtId="0" fontId="0" fillId="0" borderId="12" xfId="0" applyNumberFormat="1" applyFont="1" applyFill="1" applyBorder="1"/>
    <xf numFmtId="0" fontId="0" fillId="0" borderId="11" xfId="0" applyNumberFormat="1" applyFont="1" applyFill="1" applyBorder="1"/>
    <xf numFmtId="0" fontId="46" fillId="0" borderId="8" xfId="0" applyNumberFormat="1" applyFont="1" applyFill="1" applyBorder="1" applyAlignment="1">
      <alignment horizontal="center"/>
    </xf>
    <xf numFmtId="0" fontId="46" fillId="0" borderId="9" xfId="0" applyNumberFormat="1" applyFont="1" applyFill="1" applyBorder="1" applyAlignment="1">
      <alignment horizontal="center"/>
    </xf>
    <xf numFmtId="0" fontId="48" fillId="0" borderId="6" xfId="0" applyNumberFormat="1" applyFont="1" applyFill="1" applyBorder="1" applyAlignment="1">
      <alignment horizontal="center"/>
    </xf>
    <xf numFmtId="9" fontId="48" fillId="0" borderId="6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164" fontId="54" fillId="0" borderId="3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0" fontId="7" fillId="0" borderId="6" xfId="0" applyNumberFormat="1" applyFont="1" applyFill="1" applyBorder="1"/>
    <xf numFmtId="49" fontId="7" fillId="0" borderId="9" xfId="0" applyNumberFormat="1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/>
    </xf>
    <xf numFmtId="0" fontId="27" fillId="0" borderId="7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>
      <alignment horizontal="center"/>
    </xf>
    <xf numFmtId="3" fontId="27" fillId="0" borderId="3" xfId="0" applyNumberFormat="1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3" fontId="39" fillId="0" borderId="3" xfId="0" applyNumberFormat="1" applyFont="1" applyFill="1" applyBorder="1" applyAlignment="1">
      <alignment horizontal="center"/>
    </xf>
    <xf numFmtId="0" fontId="12" fillId="0" borderId="3" xfId="0" applyNumberFormat="1" applyFont="1" applyFill="1" applyBorder="1"/>
    <xf numFmtId="3" fontId="27" fillId="0" borderId="4" xfId="0" applyNumberFormat="1" applyFont="1" applyFill="1" applyBorder="1" applyAlignment="1">
      <alignment horizontal="center"/>
    </xf>
    <xf numFmtId="0" fontId="48" fillId="0" borderId="8" xfId="0" applyNumberFormat="1" applyFont="1" applyFill="1" applyBorder="1" applyAlignment="1">
      <alignment horizontal="center"/>
    </xf>
    <xf numFmtId="9" fontId="48" fillId="0" borderId="10" xfId="0" applyNumberFormat="1" applyFont="1" applyFill="1" applyBorder="1" applyAlignment="1">
      <alignment horizontal="center"/>
    </xf>
    <xf numFmtId="49" fontId="20" fillId="0" borderId="10" xfId="0" applyNumberFormat="1" applyFont="1" applyFill="1" applyBorder="1" applyAlignment="1">
      <alignment horizontal="center"/>
    </xf>
    <xf numFmtId="0" fontId="48" fillId="0" borderId="5" xfId="0" applyNumberFormat="1" applyFont="1" applyFill="1" applyBorder="1" applyAlignment="1">
      <alignment horizontal="center"/>
    </xf>
    <xf numFmtId="0" fontId="21" fillId="0" borderId="8" xfId="0" applyNumberFormat="1" applyFont="1" applyFill="1" applyBorder="1" applyAlignment="1">
      <alignment horizontal="center"/>
    </xf>
    <xf numFmtId="0" fontId="45" fillId="0" borderId="12" xfId="0" applyNumberFormat="1" applyFont="1" applyFill="1" applyBorder="1"/>
    <xf numFmtId="4" fontId="45" fillId="3" borderId="0" xfId="0" applyNumberFormat="1" applyFont="1" applyFill="1" applyBorder="1" applyAlignment="1">
      <alignment horizontal="center"/>
    </xf>
    <xf numFmtId="0" fontId="12" fillId="3" borderId="8" xfId="0" applyNumberFormat="1" applyFont="1" applyFill="1" applyBorder="1"/>
    <xf numFmtId="164" fontId="4" fillId="4" borderId="13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4" fontId="12" fillId="0" borderId="9" xfId="0" applyNumberFormat="1" applyFont="1" applyFill="1" applyBorder="1" applyAlignment="1">
      <alignment horizontal="center"/>
    </xf>
    <xf numFmtId="0" fontId="11" fillId="3" borderId="9" xfId="0" applyFont="1" applyFill="1" applyBorder="1"/>
    <xf numFmtId="4" fontId="4" fillId="4" borderId="13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center"/>
    </xf>
    <xf numFmtId="165" fontId="49" fillId="4" borderId="13" xfId="0" applyNumberFormat="1" applyFont="1" applyFill="1" applyBorder="1" applyAlignment="1">
      <alignment horizontal="center"/>
    </xf>
    <xf numFmtId="165" fontId="21" fillId="4" borderId="13" xfId="0" applyNumberFormat="1" applyFont="1" applyFill="1" applyBorder="1" applyAlignment="1">
      <alignment horizontal="center"/>
    </xf>
    <xf numFmtId="4" fontId="19" fillId="0" borderId="5" xfId="0" applyNumberFormat="1" applyFont="1" applyFill="1" applyBorder="1" applyAlignment="1">
      <alignment horizontal="center"/>
    </xf>
    <xf numFmtId="4" fontId="19" fillId="0" borderId="8" xfId="0" applyNumberFormat="1" applyFont="1" applyFill="1" applyBorder="1" applyAlignment="1">
      <alignment horizontal="center"/>
    </xf>
    <xf numFmtId="165" fontId="19" fillId="0" borderId="3" xfId="0" applyNumberFormat="1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165" fontId="0" fillId="0" borderId="9" xfId="0" applyNumberFormat="1" applyFont="1" applyFill="1" applyBorder="1" applyAlignment="1">
      <alignment horizontal="center"/>
    </xf>
    <xf numFmtId="165" fontId="19" fillId="0" borderId="4" xfId="0" applyNumberFormat="1" applyFont="1" applyFill="1" applyBorder="1" applyAlignment="1">
      <alignment horizontal="center"/>
    </xf>
    <xf numFmtId="165" fontId="19" fillId="0" borderId="17" xfId="0" applyNumberFormat="1" applyFont="1" applyFill="1" applyBorder="1" applyAlignment="1">
      <alignment horizontal="center"/>
    </xf>
    <xf numFmtId="165" fontId="19" fillId="0" borderId="10" xfId="0" applyNumberFormat="1" applyFont="1" applyFill="1" applyBorder="1" applyAlignment="1">
      <alignment horizontal="center"/>
    </xf>
    <xf numFmtId="165" fontId="19" fillId="3" borderId="0" xfId="0" applyNumberFormat="1" applyFont="1" applyFill="1" applyBorder="1" applyAlignment="1">
      <alignment horizontal="center"/>
    </xf>
    <xf numFmtId="49" fontId="39" fillId="0" borderId="11" xfId="0" applyNumberFormat="1" applyFont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0" fillId="0" borderId="13" xfId="0" applyNumberFormat="1" applyFont="1" applyFill="1" applyBorder="1" applyAlignment="1">
      <alignment horizontal="center"/>
    </xf>
    <xf numFmtId="4" fontId="0" fillId="0" borderId="12" xfId="0" applyNumberFormat="1" applyFon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4" fontId="47" fillId="3" borderId="0" xfId="0" applyNumberFormat="1" applyFont="1" applyFill="1" applyBorder="1" applyAlignment="1">
      <alignment horizontal="center"/>
    </xf>
    <xf numFmtId="3" fontId="58" fillId="0" borderId="12" xfId="0" applyNumberFormat="1" applyFont="1" applyFill="1" applyBorder="1" applyAlignment="1">
      <alignment horizontal="center"/>
    </xf>
    <xf numFmtId="3" fontId="58" fillId="0" borderId="11" xfId="0" applyNumberFormat="1" applyFont="1" applyFill="1" applyBorder="1" applyAlignment="1">
      <alignment horizontal="center"/>
    </xf>
    <xf numFmtId="3" fontId="58" fillId="0" borderId="6" xfId="0" applyNumberFormat="1" applyFont="1" applyFill="1" applyBorder="1" applyAlignment="1">
      <alignment horizontal="center"/>
    </xf>
    <xf numFmtId="3" fontId="58" fillId="2" borderId="16" xfId="0" applyNumberFormat="1" applyFont="1" applyFill="1" applyBorder="1" applyAlignment="1">
      <alignment horizontal="center"/>
    </xf>
    <xf numFmtId="1" fontId="58" fillId="0" borderId="12" xfId="0" applyNumberFormat="1" applyFont="1" applyFill="1" applyBorder="1" applyAlignment="1">
      <alignment horizontal="center"/>
    </xf>
    <xf numFmtId="1" fontId="58" fillId="0" borderId="11" xfId="0" applyNumberFormat="1" applyFont="1" applyFill="1" applyBorder="1" applyAlignment="1">
      <alignment horizontal="center"/>
    </xf>
    <xf numFmtId="1" fontId="58" fillId="0" borderId="13" xfId="0" applyNumberFormat="1" applyFont="1" applyFill="1" applyBorder="1" applyAlignment="1">
      <alignment horizontal="center"/>
    </xf>
    <xf numFmtId="1" fontId="59" fillId="0" borderId="13" xfId="0" applyNumberFormat="1" applyFont="1" applyFill="1" applyBorder="1" applyAlignment="1">
      <alignment horizontal="center"/>
    </xf>
    <xf numFmtId="1" fontId="58" fillId="0" borderId="7" xfId="0" applyNumberFormat="1" applyFont="1" applyFill="1" applyBorder="1" applyAlignment="1">
      <alignment horizontal="center"/>
    </xf>
    <xf numFmtId="1" fontId="58" fillId="0" borderId="5" xfId="0" applyNumberFormat="1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1" fontId="58" fillId="0" borderId="17" xfId="0" applyNumberFormat="1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1" fontId="58" fillId="0" borderId="6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1" fontId="58" fillId="4" borderId="13" xfId="0" applyNumberFormat="1" applyFont="1" applyFill="1" applyBorder="1" applyAlignment="1">
      <alignment horizontal="center"/>
    </xf>
    <xf numFmtId="1" fontId="59" fillId="0" borderId="11" xfId="0" applyNumberFormat="1" applyFont="1" applyFill="1" applyBorder="1" applyAlignment="1">
      <alignment horizontal="center"/>
    </xf>
    <xf numFmtId="1" fontId="59" fillId="0" borderId="6" xfId="0" applyNumberFormat="1" applyFont="1" applyFill="1" applyBorder="1" applyAlignment="1">
      <alignment horizontal="center"/>
    </xf>
    <xf numFmtId="1" fontId="59" fillId="0" borderId="12" xfId="0" applyNumberFormat="1" applyFont="1" applyFill="1" applyBorder="1" applyAlignment="1">
      <alignment horizontal="center"/>
    </xf>
    <xf numFmtId="1" fontId="58" fillId="0" borderId="16" xfId="0" applyNumberFormat="1" applyFont="1" applyFill="1" applyBorder="1" applyAlignment="1">
      <alignment horizontal="center"/>
    </xf>
    <xf numFmtId="1" fontId="58" fillId="0" borderId="8" xfId="0" applyNumberFormat="1" applyFont="1" applyFill="1" applyBorder="1" applyAlignment="1">
      <alignment horizontal="center"/>
    </xf>
    <xf numFmtId="1" fontId="58" fillId="0" borderId="10" xfId="0" applyNumberFormat="1" applyFont="1" applyFill="1" applyBorder="1" applyAlignment="1">
      <alignment horizontal="center"/>
    </xf>
    <xf numFmtId="1" fontId="58" fillId="0" borderId="9" xfId="0" applyNumberFormat="1" applyFont="1" applyFill="1" applyBorder="1" applyAlignment="1">
      <alignment horizontal="center"/>
    </xf>
    <xf numFmtId="1" fontId="58" fillId="2" borderId="13" xfId="0" applyNumberFormat="1" applyFont="1" applyFill="1" applyBorder="1" applyAlignment="1">
      <alignment horizontal="center"/>
    </xf>
    <xf numFmtId="0" fontId="55" fillId="0" borderId="6" xfId="0" applyNumberFormat="1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0" fontId="17" fillId="0" borderId="17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right"/>
    </xf>
    <xf numFmtId="0" fontId="7" fillId="3" borderId="9" xfId="0" applyNumberFormat="1" applyFont="1" applyFill="1" applyBorder="1"/>
    <xf numFmtId="4" fontId="47" fillId="4" borderId="13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46" fillId="0" borderId="12" xfId="0" applyNumberFormat="1" applyFont="1" applyFill="1" applyBorder="1" applyAlignment="1">
      <alignment horizontal="center"/>
    </xf>
    <xf numFmtId="0" fontId="46" fillId="0" borderId="11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164" fontId="47" fillId="4" borderId="13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164" fontId="21" fillId="0" borderId="17" xfId="0" applyNumberFormat="1" applyFont="1" applyFill="1" applyBorder="1" applyAlignment="1">
      <alignment horizontal="center"/>
    </xf>
    <xf numFmtId="4" fontId="17" fillId="0" borderId="10" xfId="0" applyNumberFormat="1" applyFont="1" applyFill="1" applyBorder="1" applyAlignment="1">
      <alignment horizontal="center"/>
    </xf>
    <xf numFmtId="164" fontId="21" fillId="0" borderId="7" xfId="0" applyNumberFormat="1" applyFont="1" applyFill="1" applyBorder="1" applyAlignment="1">
      <alignment horizontal="center"/>
    </xf>
    <xf numFmtId="164" fontId="21" fillId="0" borderId="3" xfId="0" applyNumberFormat="1" applyFont="1" applyFill="1" applyBorder="1" applyAlignment="1">
      <alignment horizontal="center"/>
    </xf>
    <xf numFmtId="164" fontId="21" fillId="0" borderId="4" xfId="0" applyNumberFormat="1" applyFont="1" applyFill="1" applyBorder="1" applyAlignment="1">
      <alignment horizontal="center"/>
    </xf>
    <xf numFmtId="0" fontId="7" fillId="0" borderId="9" xfId="0" applyNumberFormat="1" applyFont="1" applyFill="1" applyBorder="1" applyAlignment="1">
      <alignment horizontal="center"/>
    </xf>
    <xf numFmtId="3" fontId="28" fillId="0" borderId="3" xfId="0" applyNumberFormat="1" applyFont="1" applyFill="1" applyBorder="1" applyAlignment="1">
      <alignment horizontal="center"/>
    </xf>
    <xf numFmtId="4" fontId="47" fillId="0" borderId="12" xfId="0" applyNumberFormat="1" applyFont="1" applyFill="1" applyBorder="1" applyAlignment="1">
      <alignment horizontal="center"/>
    </xf>
    <xf numFmtId="4" fontId="47" fillId="0" borderId="6" xfId="0" applyNumberFormat="1" applyFont="1" applyFill="1" applyBorder="1" applyAlignment="1">
      <alignment horizontal="center"/>
    </xf>
    <xf numFmtId="4" fontId="47" fillId="0" borderId="11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/>
    </xf>
    <xf numFmtId="4" fontId="49" fillId="0" borderId="0" xfId="0" applyNumberFormat="1" applyFont="1" applyFill="1" applyBorder="1" applyAlignment="1">
      <alignment horizontal="center"/>
    </xf>
    <xf numFmtId="4" fontId="7" fillId="3" borderId="11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/>
    </xf>
    <xf numFmtId="4" fontId="49" fillId="0" borderId="14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4" fontId="47" fillId="0" borderId="5" xfId="0" applyNumberFormat="1" applyFont="1" applyFill="1" applyBorder="1" applyAlignment="1">
      <alignment horizontal="center"/>
    </xf>
    <xf numFmtId="164" fontId="49" fillId="0" borderId="5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5" fillId="0" borderId="13" xfId="0" applyNumberFormat="1" applyFont="1" applyFill="1" applyBorder="1"/>
    <xf numFmtId="3" fontId="28" fillId="3" borderId="3" xfId="0" applyNumberFormat="1" applyFont="1" applyFill="1" applyBorder="1" applyAlignment="1">
      <alignment horizontal="center"/>
    </xf>
    <xf numFmtId="0" fontId="30" fillId="3" borderId="12" xfId="0" applyNumberFormat="1" applyFont="1" applyFill="1" applyBorder="1"/>
    <xf numFmtId="0" fontId="5" fillId="0" borderId="12" xfId="0" applyNumberFormat="1" applyFont="1" applyFill="1" applyBorder="1"/>
    <xf numFmtId="0" fontId="40" fillId="0" borderId="13" xfId="0" applyNumberFormat="1" applyFont="1" applyFill="1" applyBorder="1"/>
    <xf numFmtId="0" fontId="13" fillId="0" borderId="13" xfId="0" applyNumberFormat="1" applyFont="1" applyFill="1" applyBorder="1"/>
    <xf numFmtId="0" fontId="35" fillId="0" borderId="13" xfId="0" applyNumberFormat="1" applyFont="1" applyFill="1" applyBorder="1" applyAlignment="1">
      <alignment horizontal="left"/>
    </xf>
    <xf numFmtId="0" fontId="5" fillId="0" borderId="9" xfId="0" applyNumberFormat="1" applyFont="1" applyFill="1" applyBorder="1"/>
    <xf numFmtId="0" fontId="15" fillId="0" borderId="3" xfId="0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164" fontId="47" fillId="3" borderId="15" xfId="0" applyNumberFormat="1" applyFont="1" applyFill="1" applyBorder="1" applyAlignment="1">
      <alignment horizontal="center"/>
    </xf>
    <xf numFmtId="4" fontId="49" fillId="3" borderId="14" xfId="0" applyNumberFormat="1" applyFont="1" applyFill="1" applyBorder="1" applyAlignment="1">
      <alignment horizontal="center"/>
    </xf>
    <xf numFmtId="164" fontId="49" fillId="3" borderId="14" xfId="0" applyNumberFormat="1" applyFont="1" applyFill="1" applyBorder="1" applyAlignment="1">
      <alignment horizontal="center"/>
    </xf>
    <xf numFmtId="164" fontId="21" fillId="3" borderId="14" xfId="0" applyNumberFormat="1" applyFont="1" applyFill="1" applyBorder="1" applyAlignment="1">
      <alignment horizontal="center"/>
    </xf>
    <xf numFmtId="4" fontId="17" fillId="3" borderId="14" xfId="0" applyNumberFormat="1" applyFont="1" applyFill="1" applyBorder="1" applyAlignment="1">
      <alignment horizontal="center"/>
    </xf>
    <xf numFmtId="4" fontId="17" fillId="3" borderId="16" xfId="0" applyNumberFormat="1" applyFont="1" applyFill="1" applyBorder="1" applyAlignment="1">
      <alignment horizontal="center"/>
    </xf>
    <xf numFmtId="0" fontId="15" fillId="0" borderId="7" xfId="0" applyNumberFormat="1" applyFont="1" applyFill="1" applyBorder="1" applyAlignment="1">
      <alignment horizontal="center"/>
    </xf>
    <xf numFmtId="0" fontId="46" fillId="0" borderId="6" xfId="0" applyNumberFormat="1" applyFont="1" applyFill="1" applyBorder="1" applyAlignment="1">
      <alignment horizontal="center"/>
    </xf>
    <xf numFmtId="0" fontId="48" fillId="0" borderId="3" xfId="0" applyNumberFormat="1" applyFont="1" applyFill="1" applyBorder="1" applyAlignment="1">
      <alignment horizontal="center"/>
    </xf>
    <xf numFmtId="0" fontId="14" fillId="0" borderId="6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4" fontId="47" fillId="0" borderId="15" xfId="0" applyNumberFormat="1" applyFont="1" applyFill="1" applyBorder="1" applyAlignment="1">
      <alignment horizontal="center"/>
    </xf>
    <xf numFmtId="4" fontId="21" fillId="0" borderId="14" xfId="0" applyNumberFormat="1" applyFont="1" applyFill="1" applyBorder="1" applyAlignment="1">
      <alignment horizontal="center"/>
    </xf>
    <xf numFmtId="1" fontId="58" fillId="0" borderId="14" xfId="0" applyNumberFormat="1" applyFont="1" applyFill="1" applyBorder="1" applyAlignment="1">
      <alignment horizontal="center"/>
    </xf>
    <xf numFmtId="1" fontId="58" fillId="3" borderId="16" xfId="0" applyNumberFormat="1" applyFont="1" applyFill="1" applyBorder="1" applyAlignment="1">
      <alignment horizontal="center"/>
    </xf>
    <xf numFmtId="4" fontId="47" fillId="3" borderId="15" xfId="0" applyNumberFormat="1" applyFont="1" applyFill="1" applyBorder="1" applyAlignment="1">
      <alignment horizontal="center"/>
    </xf>
    <xf numFmtId="4" fontId="21" fillId="3" borderId="14" xfId="0" applyNumberFormat="1" applyFont="1" applyFill="1" applyBorder="1" applyAlignment="1">
      <alignment horizontal="center"/>
    </xf>
    <xf numFmtId="1" fontId="58" fillId="3" borderId="14" xfId="0" applyNumberFormat="1" applyFont="1" applyFill="1" applyBorder="1" applyAlignment="1">
      <alignment horizontal="center"/>
    </xf>
    <xf numFmtId="0" fontId="52" fillId="3" borderId="15" xfId="0" applyNumberFormat="1" applyFont="1" applyFill="1" applyBorder="1"/>
    <xf numFmtId="0" fontId="50" fillId="3" borderId="14" xfId="0" applyNumberFormat="1" applyFont="1" applyFill="1" applyBorder="1"/>
    <xf numFmtId="0" fontId="26" fillId="3" borderId="14" xfId="0" applyNumberFormat="1" applyFont="1" applyFill="1" applyBorder="1"/>
    <xf numFmtId="0" fontId="60" fillId="3" borderId="14" xfId="0" applyNumberFormat="1" applyFont="1" applyFill="1" applyBorder="1"/>
    <xf numFmtId="0" fontId="60" fillId="3" borderId="16" xfId="0" applyNumberFormat="1" applyFont="1" applyFill="1" applyBorder="1"/>
    <xf numFmtId="0" fontId="11" fillId="0" borderId="8" xfId="0" applyNumberFormat="1" applyFont="1" applyFill="1" applyBorder="1" applyAlignment="1">
      <alignment horizontal="center"/>
    </xf>
    <xf numFmtId="4" fontId="56" fillId="3" borderId="15" xfId="0" applyNumberFormat="1" applyFont="1" applyFill="1" applyBorder="1" applyAlignment="1">
      <alignment horizontal="center"/>
    </xf>
    <xf numFmtId="164" fontId="54" fillId="3" borderId="14" xfId="0" applyNumberFormat="1" applyFont="1" applyFill="1" applyBorder="1"/>
    <xf numFmtId="2" fontId="4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4" fontId="12" fillId="3" borderId="14" xfId="0" applyNumberFormat="1" applyFont="1" applyFill="1" applyBorder="1" applyAlignment="1">
      <alignment horizontal="center"/>
    </xf>
    <xf numFmtId="4" fontId="12" fillId="3" borderId="16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0" fontId="12" fillId="3" borderId="15" xfId="0" applyNumberFormat="1" applyFont="1" applyFill="1" applyBorder="1"/>
    <xf numFmtId="0" fontId="54" fillId="3" borderId="14" xfId="0" applyNumberFormat="1" applyFont="1" applyFill="1" applyBorder="1"/>
    <xf numFmtId="0" fontId="11" fillId="3" borderId="14" xfId="0" applyNumberFormat="1" applyFont="1" applyFill="1" applyBorder="1"/>
    <xf numFmtId="0" fontId="11" fillId="3" borderId="16" xfId="0" applyNumberFormat="1" applyFont="1" applyFill="1" applyBorder="1"/>
    <xf numFmtId="0" fontId="13" fillId="0" borderId="3" xfId="0" applyNumberFormat="1" applyFont="1" applyFill="1" applyBorder="1"/>
    <xf numFmtId="4" fontId="11" fillId="0" borderId="0" xfId="0" applyNumberFormat="1" applyFont="1" applyFill="1" applyBorder="1" applyAlignment="1">
      <alignment horizontal="center"/>
    </xf>
    <xf numFmtId="4" fontId="7" fillId="3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/>
    <xf numFmtId="0" fontId="13" fillId="0" borderId="4" xfId="0" applyNumberFormat="1" applyFont="1" applyFill="1" applyBorder="1"/>
    <xf numFmtId="4" fontId="7" fillId="0" borderId="17" xfId="0" applyNumberFormat="1" applyFont="1" applyFill="1" applyBorder="1" applyAlignment="1">
      <alignment horizontal="center"/>
    </xf>
    <xf numFmtId="4" fontId="7" fillId="3" borderId="17" xfId="0" applyNumberFormat="1" applyFont="1" applyFill="1" applyBorder="1" applyAlignment="1">
      <alignment horizontal="center"/>
    </xf>
    <xf numFmtId="4" fontId="7" fillId="3" borderId="10" xfId="0" applyNumberFormat="1" applyFont="1" applyFill="1" applyBorder="1" applyAlignment="1">
      <alignment horizontal="center"/>
    </xf>
    <xf numFmtId="164" fontId="47" fillId="0" borderId="12" xfId="0" applyNumberFormat="1" applyFont="1" applyFill="1" applyBorder="1" applyAlignment="1">
      <alignment horizontal="center"/>
    </xf>
    <xf numFmtId="164" fontId="47" fillId="0" borderId="6" xfId="0" applyNumberFormat="1" applyFont="1" applyFill="1" applyBorder="1" applyAlignment="1">
      <alignment horizontal="center"/>
    </xf>
    <xf numFmtId="164" fontId="47" fillId="0" borderId="11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horizontal="center"/>
    </xf>
    <xf numFmtId="4" fontId="17" fillId="0" borderId="5" xfId="0" applyNumberFormat="1" applyFont="1" applyFill="1" applyBorder="1" applyAlignment="1">
      <alignment horizontal="center"/>
    </xf>
    <xf numFmtId="4" fontId="49" fillId="0" borderId="5" xfId="0" applyNumberFormat="1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165" fontId="45" fillId="3" borderId="16" xfId="0" applyNumberFormat="1" applyFont="1" applyFill="1" applyBorder="1" applyAlignment="1">
      <alignment horizontal="center"/>
    </xf>
    <xf numFmtId="0" fontId="15" fillId="0" borderId="15" xfId="0" applyNumberFormat="1" applyFont="1" applyFill="1" applyBorder="1" applyAlignment="1">
      <alignment horizontal="center"/>
    </xf>
    <xf numFmtId="4" fontId="54" fillId="3" borderId="14" xfId="0" applyNumberFormat="1" applyFont="1" applyFill="1" applyBorder="1" applyAlignment="1">
      <alignment horizontal="center"/>
    </xf>
    <xf numFmtId="4" fontId="53" fillId="3" borderId="14" xfId="0" applyNumberFormat="1" applyFont="1" applyFill="1" applyBorder="1" applyAlignment="1">
      <alignment horizontal="center"/>
    </xf>
    <xf numFmtId="165" fontId="45" fillId="3" borderId="14" xfId="0" applyNumberFormat="1" applyFont="1" applyFill="1" applyBorder="1" applyAlignment="1">
      <alignment horizontal="center"/>
    </xf>
    <xf numFmtId="0" fontId="45" fillId="3" borderId="16" xfId="0" applyNumberFormat="1" applyFont="1" applyFill="1" applyBorder="1"/>
    <xf numFmtId="164" fontId="54" fillId="3" borderId="14" xfId="0" applyNumberFormat="1" applyFont="1" applyFill="1" applyBorder="1" applyAlignment="1">
      <alignment horizontal="center"/>
    </xf>
    <xf numFmtId="164" fontId="53" fillId="3" borderId="14" xfId="0" applyNumberFormat="1" applyFont="1" applyFill="1" applyBorder="1" applyAlignment="1">
      <alignment horizontal="center"/>
    </xf>
    <xf numFmtId="0" fontId="45" fillId="3" borderId="14" xfId="0" applyNumberFormat="1" applyFont="1" applyFill="1" applyBorder="1"/>
    <xf numFmtId="0" fontId="7" fillId="3" borderId="6" xfId="0" applyNumberFormat="1" applyFont="1" applyFill="1" applyBorder="1"/>
    <xf numFmtId="4" fontId="7" fillId="3" borderId="14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7" fillId="3" borderId="14" xfId="0" applyNumberFormat="1" applyFont="1" applyFill="1" applyBorder="1"/>
    <xf numFmtId="0" fontId="7" fillId="3" borderId="16" xfId="0" applyNumberFormat="1" applyFont="1" applyFill="1" applyBorder="1"/>
    <xf numFmtId="4" fontId="45" fillId="3" borderId="14" xfId="0" applyNumberFormat="1" applyFont="1" applyFill="1" applyBorder="1" applyAlignment="1">
      <alignment horizontal="center"/>
    </xf>
    <xf numFmtId="4" fontId="45" fillId="3" borderId="16" xfId="0" applyNumberFormat="1" applyFont="1" applyFill="1" applyBorder="1" applyAlignment="1">
      <alignment horizontal="center"/>
    </xf>
    <xf numFmtId="164" fontId="53" fillId="3" borderId="14" xfId="0" applyNumberFormat="1" applyFont="1" applyFill="1" applyBorder="1"/>
    <xf numFmtId="0" fontId="56" fillId="3" borderId="15" xfId="0" applyNumberFormat="1" applyFont="1" applyFill="1" applyBorder="1"/>
    <xf numFmtId="0" fontId="53" fillId="3" borderId="14" xfId="0" applyNumberFormat="1" applyFont="1" applyFill="1" applyBorder="1"/>
    <xf numFmtId="4" fontId="19" fillId="0" borderId="12" xfId="0" applyNumberFormat="1" applyFont="1" applyFill="1" applyBorder="1" applyAlignment="1">
      <alignment horizontal="center"/>
    </xf>
    <xf numFmtId="0" fontId="45" fillId="0" borderId="0" xfId="0" applyNumberFormat="1" applyFont="1" applyFill="1" applyBorder="1"/>
    <xf numFmtId="0" fontId="13" fillId="0" borderId="7" xfId="0" applyNumberFormat="1" applyFont="1" applyFill="1" applyBorder="1"/>
    <xf numFmtId="0" fontId="45" fillId="0" borderId="5" xfId="0" applyNumberFormat="1" applyFont="1" applyFill="1" applyBorder="1"/>
    <xf numFmtId="0" fontId="7" fillId="0" borderId="11" xfId="0" applyNumberFormat="1" applyFont="1" applyFill="1" applyBorder="1"/>
    <xf numFmtId="0" fontId="7" fillId="3" borderId="10" xfId="0" applyNumberFormat="1" applyFont="1" applyFill="1" applyBorder="1"/>
    <xf numFmtId="0" fontId="7" fillId="3" borderId="17" xfId="0" applyNumberFormat="1" applyFont="1" applyFill="1" applyBorder="1"/>
    <xf numFmtId="0" fontId="7" fillId="3" borderId="11" xfId="0" applyNumberFormat="1" applyFont="1" applyFill="1" applyBorder="1"/>
    <xf numFmtId="0" fontId="7" fillId="0" borderId="17" xfId="0" applyNumberFormat="1" applyFont="1" applyFill="1" applyBorder="1"/>
    <xf numFmtId="49" fontId="7" fillId="0" borderId="11" xfId="0" applyNumberFormat="1" applyFont="1" applyFill="1" applyBorder="1" applyAlignment="1">
      <alignment horizontal="center"/>
    </xf>
    <xf numFmtId="0" fontId="16" fillId="0" borderId="6" xfId="0" applyNumberFormat="1" applyFont="1" applyFill="1" applyBorder="1"/>
    <xf numFmtId="164" fontId="21" fillId="0" borderId="0" xfId="0" applyNumberFormat="1" applyFont="1" applyFill="1" applyBorder="1"/>
    <xf numFmtId="164" fontId="7" fillId="3" borderId="0" xfId="0" applyNumberFormat="1" applyFont="1" applyFill="1" applyBorder="1"/>
    <xf numFmtId="2" fontId="7" fillId="0" borderId="9" xfId="0" applyNumberFormat="1" applyFont="1" applyFill="1" applyBorder="1" applyAlignment="1">
      <alignment horizontal="center"/>
    </xf>
    <xf numFmtId="0" fontId="16" fillId="0" borderId="3" xfId="0" applyNumberFormat="1" applyFont="1" applyFill="1" applyBorder="1"/>
    <xf numFmtId="164" fontId="49" fillId="0" borderId="6" xfId="0" applyNumberFormat="1" applyFont="1" applyFill="1" applyBorder="1"/>
    <xf numFmtId="164" fontId="7" fillId="0" borderId="6" xfId="0" applyNumberFormat="1" applyFont="1" applyFill="1" applyBorder="1"/>
    <xf numFmtId="49" fontId="0" fillId="0" borderId="8" xfId="0" applyNumberFormat="1" applyFont="1" applyFill="1" applyBorder="1" applyAlignment="1">
      <alignment horizontal="center"/>
    </xf>
    <xf numFmtId="9" fontId="48" fillId="0" borderId="0" xfId="0" applyNumberFormat="1" applyFont="1" applyFill="1" applyBorder="1" applyAlignment="1">
      <alignment horizontal="center"/>
    </xf>
    <xf numFmtId="0" fontId="21" fillId="0" borderId="9" xfId="0" applyNumberFormat="1" applyFont="1" applyFill="1" applyBorder="1" applyAlignment="1">
      <alignment horizontal="center"/>
    </xf>
    <xf numFmtId="4" fontId="11" fillId="0" borderId="12" xfId="0" applyNumberFormat="1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center"/>
    </xf>
    <xf numFmtId="4" fontId="19" fillId="3" borderId="7" xfId="0" applyNumberFormat="1" applyFont="1" applyFill="1" applyBorder="1" applyAlignment="1">
      <alignment horizontal="center"/>
    </xf>
    <xf numFmtId="4" fontId="19" fillId="3" borderId="5" xfId="0" applyNumberFormat="1" applyFont="1" applyFill="1" applyBorder="1" applyAlignment="1">
      <alignment horizontal="center"/>
    </xf>
    <xf numFmtId="4" fontId="19" fillId="3" borderId="8" xfId="0" applyNumberFormat="1" applyFont="1" applyFill="1" applyBorder="1" applyAlignment="1">
      <alignment horizontal="center"/>
    </xf>
    <xf numFmtId="164" fontId="47" fillId="3" borderId="13" xfId="0" applyNumberFormat="1" applyFont="1" applyFill="1" applyBorder="1" applyAlignment="1">
      <alignment horizontal="center"/>
    </xf>
    <xf numFmtId="4" fontId="49" fillId="3" borderId="13" xfId="0" applyNumberFormat="1" applyFont="1" applyFill="1" applyBorder="1" applyAlignment="1">
      <alignment horizontal="center"/>
    </xf>
    <xf numFmtId="164" fontId="49" fillId="3" borderId="13" xfId="0" applyNumberFormat="1" applyFont="1" applyFill="1" applyBorder="1" applyAlignment="1">
      <alignment horizontal="center"/>
    </xf>
    <xf numFmtId="164" fontId="21" fillId="3" borderId="13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165" fontId="0" fillId="3" borderId="0" xfId="0" applyNumberFormat="1" applyFont="1" applyFill="1" applyBorder="1" applyAlignment="1">
      <alignment horizontal="center"/>
    </xf>
    <xf numFmtId="165" fontId="0" fillId="3" borderId="9" xfId="0" applyNumberFormat="1" applyFont="1" applyFill="1" applyBorder="1" applyAlignment="1">
      <alignment horizontal="center"/>
    </xf>
    <xf numFmtId="164" fontId="17" fillId="0" borderId="8" xfId="0" applyNumberFormat="1" applyFont="1" applyFill="1" applyBorder="1" applyAlignment="1">
      <alignment horizontal="center"/>
    </xf>
    <xf numFmtId="164" fontId="17" fillId="0" borderId="10" xfId="0" applyNumberFormat="1" applyFont="1" applyFill="1" applyBorder="1" applyAlignment="1">
      <alignment horizontal="center"/>
    </xf>
    <xf numFmtId="4" fontId="47" fillId="0" borderId="0" xfId="0" applyNumberFormat="1" applyFont="1" applyFill="1" applyBorder="1" applyAlignment="1">
      <alignment horizontal="center"/>
    </xf>
    <xf numFmtId="3" fontId="58" fillId="0" borderId="5" xfId="0" applyNumberFormat="1" applyFont="1" applyFill="1" applyBorder="1" applyAlignment="1">
      <alignment horizontal="center"/>
    </xf>
    <xf numFmtId="3" fontId="58" fillId="0" borderId="8" xfId="0" applyNumberFormat="1" applyFont="1" applyFill="1" applyBorder="1" applyAlignment="1">
      <alignment horizontal="center"/>
    </xf>
    <xf numFmtId="4" fontId="0" fillId="3" borderId="17" xfId="0" applyNumberFormat="1" applyFont="1" applyFill="1" applyBorder="1" applyAlignment="1">
      <alignment horizontal="center"/>
    </xf>
    <xf numFmtId="3" fontId="0" fillId="0" borderId="17" xfId="0" applyNumberFormat="1" applyFont="1" applyFill="1" applyBorder="1" applyAlignment="1">
      <alignment horizontal="center"/>
    </xf>
    <xf numFmtId="3" fontId="0" fillId="3" borderId="11" xfId="0" applyNumberFormat="1" applyFont="1" applyFill="1" applyBorder="1" applyAlignment="1">
      <alignment horizontal="center"/>
    </xf>
    <xf numFmtId="0" fontId="5" fillId="0" borderId="4" xfId="0" applyNumberFormat="1" applyFont="1" applyFill="1" applyBorder="1"/>
    <xf numFmtId="3" fontId="58" fillId="0" borderId="9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16" fillId="0" borderId="6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64" fontId="17" fillId="0" borderId="5" xfId="0" applyNumberFormat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64" fontId="0" fillId="3" borderId="17" xfId="0" applyNumberFormat="1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1" fontId="0" fillId="3" borderId="17" xfId="0" applyNumberFormat="1" applyFont="1" applyFill="1" applyBorder="1" applyAlignment="1">
      <alignment horizontal="center"/>
    </xf>
    <xf numFmtId="164" fontId="0" fillId="0" borderId="11" xfId="0" applyNumberFormat="1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center"/>
    </xf>
    <xf numFmtId="1" fontId="0" fillId="3" borderId="11" xfId="0" applyNumberFormat="1" applyFont="1" applyFill="1" applyBorder="1" applyAlignment="1">
      <alignment horizontal="center"/>
    </xf>
    <xf numFmtId="164" fontId="47" fillId="0" borderId="13" xfId="0" applyNumberFormat="1" applyFont="1" applyFill="1" applyBorder="1" applyAlignment="1">
      <alignment horizontal="center"/>
    </xf>
    <xf numFmtId="164" fontId="47" fillId="0" borderId="3" xfId="0" applyNumberFormat="1" applyFont="1" applyFill="1" applyBorder="1" applyAlignment="1">
      <alignment horizontal="center"/>
    </xf>
    <xf numFmtId="164" fontId="47" fillId="0" borderId="7" xfId="0" applyNumberFormat="1" applyFont="1" applyFill="1" applyBorder="1" applyAlignment="1">
      <alignment horizontal="center"/>
    </xf>
    <xf numFmtId="164" fontId="47" fillId="0" borderId="4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4" fontId="17" fillId="0" borderId="7" xfId="0" applyNumberFormat="1" applyFont="1" applyFill="1" applyBorder="1" applyAlignment="1">
      <alignment horizontal="center"/>
    </xf>
    <xf numFmtId="0" fontId="61" fillId="3" borderId="0" xfId="0" applyNumberFormat="1" applyFont="1" applyFill="1" applyBorder="1"/>
    <xf numFmtId="0" fontId="62" fillId="3" borderId="0" xfId="0" applyNumberFormat="1" applyFont="1" applyFill="1" applyBorder="1" applyAlignment="1">
      <alignment horizontal="center"/>
    </xf>
    <xf numFmtId="0" fontId="63" fillId="0" borderId="8" xfId="0" applyNumberFormat="1" applyFont="1" applyFill="1" applyBorder="1" applyAlignment="1">
      <alignment horizontal="center"/>
    </xf>
    <xf numFmtId="0" fontId="63" fillId="0" borderId="9" xfId="0" applyNumberFormat="1" applyFont="1" applyFill="1" applyBorder="1" applyAlignment="1">
      <alignment horizontal="center"/>
    </xf>
    <xf numFmtId="0" fontId="64" fillId="3" borderId="14" xfId="0" applyNumberFormat="1" applyFont="1" applyFill="1" applyBorder="1"/>
    <xf numFmtId="4" fontId="65" fillId="0" borderId="0" xfId="0" applyNumberFormat="1" applyFont="1" applyFill="1" applyBorder="1" applyAlignment="1">
      <alignment horizontal="center"/>
    </xf>
    <xf numFmtId="4" fontId="65" fillId="0" borderId="17" xfId="0" applyNumberFormat="1" applyFont="1" applyFill="1" applyBorder="1" applyAlignment="1">
      <alignment horizontal="center"/>
    </xf>
    <xf numFmtId="4" fontId="65" fillId="0" borderId="12" xfId="0" applyNumberFormat="1" applyFont="1" applyFill="1" applyBorder="1" applyAlignment="1">
      <alignment horizontal="center"/>
    </xf>
    <xf numFmtId="4" fontId="65" fillId="0" borderId="6" xfId="0" applyNumberFormat="1" applyFont="1" applyFill="1" applyBorder="1" applyAlignment="1">
      <alignment horizontal="center"/>
    </xf>
    <xf numFmtId="4" fontId="65" fillId="0" borderId="11" xfId="0" applyNumberFormat="1" applyFont="1" applyFill="1" applyBorder="1" applyAlignment="1">
      <alignment horizontal="center"/>
    </xf>
    <xf numFmtId="4" fontId="65" fillId="0" borderId="5" xfId="0" applyNumberFormat="1" applyFont="1" applyFill="1" applyBorder="1" applyAlignment="1">
      <alignment horizontal="center"/>
    </xf>
    <xf numFmtId="4" fontId="61" fillId="0" borderId="11" xfId="0" applyNumberFormat="1" applyFont="1" applyFill="1" applyBorder="1" applyAlignment="1">
      <alignment horizontal="center"/>
    </xf>
    <xf numFmtId="4" fontId="64" fillId="0" borderId="17" xfId="0" applyNumberFormat="1" applyFont="1" applyFill="1" applyBorder="1" applyAlignment="1">
      <alignment horizontal="center"/>
    </xf>
    <xf numFmtId="4" fontId="65" fillId="2" borderId="16" xfId="0" applyNumberFormat="1" applyFont="1" applyFill="1" applyBorder="1" applyAlignment="1">
      <alignment horizontal="center"/>
    </xf>
    <xf numFmtId="0" fontId="61" fillId="3" borderId="0" xfId="0" applyNumberFormat="1" applyFont="1" applyFill="1" applyBorder="1" applyAlignment="1">
      <alignment horizontal="center"/>
    </xf>
    <xf numFmtId="0" fontId="63" fillId="0" borderId="12" xfId="0" applyNumberFormat="1" applyFont="1" applyFill="1" applyBorder="1" applyAlignment="1">
      <alignment horizontal="center"/>
    </xf>
    <xf numFmtId="0" fontId="63" fillId="0" borderId="6" xfId="0" applyNumberFormat="1" applyFont="1" applyFill="1" applyBorder="1" applyAlignment="1">
      <alignment horizontal="center"/>
    </xf>
    <xf numFmtId="4" fontId="64" fillId="3" borderId="14" xfId="0" applyNumberFormat="1" applyFont="1" applyFill="1" applyBorder="1" applyAlignment="1">
      <alignment horizontal="center"/>
    </xf>
    <xf numFmtId="1" fontId="61" fillId="0" borderId="0" xfId="0" applyNumberFormat="1" applyFont="1" applyFill="1" applyBorder="1" applyAlignment="1">
      <alignment horizontal="center"/>
    </xf>
    <xf numFmtId="4" fontId="65" fillId="0" borderId="13" xfId="0" applyNumberFormat="1" applyFont="1" applyFill="1" applyBorder="1" applyAlignment="1">
      <alignment horizontal="center"/>
    </xf>
    <xf numFmtId="4" fontId="65" fillId="4" borderId="13" xfId="0" applyNumberFormat="1" applyFont="1" applyFill="1" applyBorder="1" applyAlignment="1">
      <alignment horizontal="center"/>
    </xf>
    <xf numFmtId="0" fontId="63" fillId="0" borderId="11" xfId="0" applyNumberFormat="1" applyFont="1" applyFill="1" applyBorder="1" applyAlignment="1">
      <alignment horizontal="center"/>
    </xf>
    <xf numFmtId="4" fontId="64" fillId="0" borderId="11" xfId="0" applyNumberFormat="1" applyFont="1" applyFill="1" applyBorder="1" applyAlignment="1">
      <alignment horizontal="center"/>
    </xf>
    <xf numFmtId="0" fontId="62" fillId="3" borderId="0" xfId="0" applyNumberFormat="1" applyFont="1" applyFill="1" applyBorder="1" applyAlignment="1">
      <alignment horizontal="right"/>
    </xf>
    <xf numFmtId="0" fontId="61" fillId="3" borderId="14" xfId="0" applyNumberFormat="1" applyFont="1" applyFill="1" applyBorder="1"/>
    <xf numFmtId="4" fontId="65" fillId="3" borderId="14" xfId="0" applyNumberFormat="1" applyFont="1" applyFill="1" applyBorder="1" applyAlignment="1">
      <alignment horizontal="center"/>
    </xf>
    <xf numFmtId="4" fontId="65" fillId="0" borderId="14" xfId="0" applyNumberFormat="1" applyFont="1" applyFill="1" applyBorder="1" applyAlignment="1">
      <alignment horizontal="center"/>
    </xf>
    <xf numFmtId="164" fontId="65" fillId="2" borderId="13" xfId="0" applyNumberFormat="1" applyFont="1" applyFill="1" applyBorder="1" applyAlignment="1">
      <alignment horizontal="center"/>
    </xf>
    <xf numFmtId="0" fontId="61" fillId="0" borderId="0" xfId="0" applyNumberFormat="1" applyFont="1" applyFill="1" applyBorder="1"/>
    <xf numFmtId="164" fontId="65" fillId="0" borderId="12" xfId="0" applyNumberFormat="1" applyFont="1" applyFill="1" applyBorder="1" applyAlignment="1">
      <alignment horizontal="center"/>
    </xf>
    <xf numFmtId="164" fontId="65" fillId="0" borderId="6" xfId="0" applyNumberFormat="1" applyFont="1" applyFill="1" applyBorder="1" applyAlignment="1">
      <alignment horizontal="center"/>
    </xf>
    <xf numFmtId="4" fontId="61" fillId="0" borderId="13" xfId="0" applyNumberFormat="1" applyFont="1" applyFill="1" applyBorder="1" applyAlignment="1">
      <alignment horizontal="center"/>
    </xf>
    <xf numFmtId="4" fontId="65" fillId="4" borderId="15" xfId="0" applyNumberFormat="1" applyFont="1" applyFill="1" applyBorder="1" applyAlignment="1">
      <alignment horizontal="center"/>
    </xf>
    <xf numFmtId="0" fontId="61" fillId="5" borderId="0" xfId="0" applyNumberFormat="1" applyFont="1" applyFill="1" applyBorder="1"/>
    <xf numFmtId="4" fontId="61" fillId="3" borderId="0" xfId="0" applyNumberFormat="1" applyFont="1" applyFill="1" applyBorder="1" applyAlignment="1">
      <alignment horizontal="center"/>
    </xf>
    <xf numFmtId="0" fontId="61" fillId="0" borderId="12" xfId="0" applyNumberFormat="1" applyFont="1" applyFill="1" applyBorder="1"/>
    <xf numFmtId="164" fontId="65" fillId="4" borderId="11" xfId="0" applyNumberFormat="1" applyFont="1" applyFill="1" applyBorder="1" applyAlignment="1">
      <alignment horizontal="center"/>
    </xf>
    <xf numFmtId="4" fontId="62" fillId="0" borderId="3" xfId="0" applyNumberFormat="1" applyFont="1" applyFill="1" applyBorder="1" applyAlignment="1">
      <alignment horizontal="center"/>
    </xf>
    <xf numFmtId="4" fontId="65" fillId="0" borderId="7" xfId="0" applyNumberFormat="1" applyFont="1" applyFill="1" applyBorder="1" applyAlignment="1">
      <alignment horizontal="center"/>
    </xf>
    <xf numFmtId="4" fontId="65" fillId="0" borderId="3" xfId="0" applyNumberFormat="1" applyFont="1" applyFill="1" applyBorder="1" applyAlignment="1">
      <alignment horizontal="center"/>
    </xf>
    <xf numFmtId="4" fontId="65" fillId="0" borderId="4" xfId="0" applyNumberFormat="1" applyFont="1" applyFill="1" applyBorder="1" applyAlignment="1">
      <alignment horizontal="center"/>
    </xf>
    <xf numFmtId="4" fontId="64" fillId="0" borderId="3" xfId="0" applyNumberFormat="1" applyFont="1" applyFill="1" applyBorder="1" applyAlignment="1">
      <alignment horizontal="center"/>
    </xf>
    <xf numFmtId="4" fontId="61" fillId="0" borderId="3" xfId="0" applyNumberFormat="1" applyFont="1" applyFill="1" applyBorder="1" applyAlignment="1">
      <alignment horizontal="center"/>
    </xf>
    <xf numFmtId="4" fontId="62" fillId="0" borderId="6" xfId="0" applyNumberFormat="1" applyFont="1" applyFill="1" applyBorder="1" applyAlignment="1">
      <alignment horizontal="center"/>
    </xf>
    <xf numFmtId="4" fontId="64" fillId="0" borderId="6" xfId="0" applyNumberFormat="1" applyFont="1" applyFill="1" applyBorder="1" applyAlignment="1">
      <alignment horizontal="center"/>
    </xf>
    <xf numFmtId="4" fontId="65" fillId="0" borderId="8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4" fontId="65" fillId="0" borderId="10" xfId="0" applyNumberFormat="1" applyFont="1" applyFill="1" applyBorder="1" applyAlignment="1">
      <alignment horizontal="center"/>
    </xf>
    <xf numFmtId="164" fontId="65" fillId="4" borderId="13" xfId="0" applyNumberFormat="1" applyFont="1" applyFill="1" applyBorder="1" applyAlignment="1">
      <alignment horizontal="center"/>
    </xf>
    <xf numFmtId="0" fontId="63" fillId="0" borderId="5" xfId="0" applyNumberFormat="1" applyFont="1" applyFill="1" applyBorder="1" applyAlignment="1">
      <alignment horizontal="center"/>
    </xf>
    <xf numFmtId="165" fontId="64" fillId="3" borderId="14" xfId="0" applyNumberFormat="1" applyFont="1" applyFill="1" applyBorder="1" applyAlignment="1">
      <alignment horizontal="center"/>
    </xf>
    <xf numFmtId="4" fontId="61" fillId="3" borderId="14" xfId="0" applyNumberFormat="1" applyFont="1" applyFill="1" applyBorder="1" applyAlignment="1">
      <alignment horizontal="center"/>
    </xf>
    <xf numFmtId="4" fontId="61" fillId="0" borderId="0" xfId="0" applyNumberFormat="1" applyFont="1" applyFill="1" applyBorder="1" applyAlignment="1">
      <alignment horizontal="center"/>
    </xf>
    <xf numFmtId="49" fontId="64" fillId="0" borderId="6" xfId="0" applyNumberFormat="1" applyFont="1" applyFill="1" applyBorder="1" applyAlignment="1">
      <alignment horizontal="center"/>
    </xf>
    <xf numFmtId="49" fontId="61" fillId="0" borderId="6" xfId="0" applyNumberFormat="1" applyFont="1" applyFill="1" applyBorder="1" applyAlignment="1">
      <alignment horizontal="center"/>
    </xf>
    <xf numFmtId="49" fontId="64" fillId="3" borderId="14" xfId="0" applyNumberFormat="1" applyFont="1" applyFill="1" applyBorder="1" applyAlignment="1">
      <alignment horizontal="center"/>
    </xf>
    <xf numFmtId="4" fontId="64" fillId="0" borderId="8" xfId="0" applyNumberFormat="1" applyFont="1" applyFill="1" applyBorder="1" applyAlignment="1">
      <alignment horizontal="center"/>
    </xf>
    <xf numFmtId="4" fontId="64" fillId="0" borderId="9" xfId="0" applyNumberFormat="1" applyFont="1" applyFill="1" applyBorder="1" applyAlignment="1">
      <alignment horizontal="center"/>
    </xf>
    <xf numFmtId="0" fontId="66" fillId="3" borderId="0" xfId="0" applyNumberFormat="1" applyFont="1" applyFill="1" applyBorder="1"/>
    <xf numFmtId="49" fontId="64" fillId="3" borderId="13" xfId="0" applyNumberFormat="1" applyFont="1" applyFill="1" applyBorder="1" applyAlignment="1">
      <alignment horizontal="center"/>
    </xf>
    <xf numFmtId="165" fontId="65" fillId="3" borderId="16" xfId="0" applyNumberFormat="1" applyFont="1" applyFill="1" applyBorder="1" applyAlignment="1">
      <alignment horizontal="center"/>
    </xf>
    <xf numFmtId="165" fontId="65" fillId="0" borderId="6" xfId="0" applyNumberFormat="1" applyFont="1" applyFill="1" applyBorder="1" applyAlignment="1">
      <alignment horizontal="center"/>
    </xf>
    <xf numFmtId="165" fontId="65" fillId="4" borderId="13" xfId="0" applyNumberFormat="1" applyFont="1" applyFill="1" applyBorder="1" applyAlignment="1">
      <alignment horizontal="center"/>
    </xf>
    <xf numFmtId="0" fontId="61" fillId="3" borderId="0" xfId="0" applyFont="1" applyFill="1"/>
    <xf numFmtId="0" fontId="61" fillId="3" borderId="20" xfId="0" applyFont="1" applyFill="1" applyBorder="1"/>
    <xf numFmtId="0" fontId="61" fillId="0" borderId="0" xfId="0" applyFont="1"/>
    <xf numFmtId="2" fontId="7" fillId="0" borderId="0" xfId="0" applyNumberFormat="1" applyFont="1" applyFill="1" applyBorder="1" applyAlignment="1">
      <alignment horizontal="center"/>
    </xf>
    <xf numFmtId="165" fontId="65" fillId="0" borderId="11" xfId="0" applyNumberFormat="1" applyFont="1" applyFill="1" applyBorder="1" applyAlignment="1" applyProtection="1">
      <protection locked="0"/>
    </xf>
    <xf numFmtId="0" fontId="7" fillId="0" borderId="11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4" fontId="49" fillId="0" borderId="7" xfId="0" applyNumberFormat="1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4" fontId="17" fillId="0" borderId="8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164" fontId="65" fillId="0" borderId="11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/>
    </xf>
    <xf numFmtId="4" fontId="34" fillId="0" borderId="13" xfId="0" applyNumberFormat="1" applyFont="1" applyFill="1" applyBorder="1" applyAlignment="1">
      <alignment horizontal="center"/>
    </xf>
    <xf numFmtId="49" fontId="27" fillId="0" borderId="13" xfId="0" applyNumberFormat="1" applyFont="1" applyFill="1" applyBorder="1" applyAlignment="1">
      <alignment horizontal="center"/>
    </xf>
    <xf numFmtId="49" fontId="67" fillId="0" borderId="12" xfId="0" applyNumberFormat="1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0" fontId="65" fillId="0" borderId="0" xfId="0" applyNumberFormat="1" applyFont="1" applyFill="1" applyBorder="1" applyAlignment="1">
      <alignment horizontal="center"/>
    </xf>
    <xf numFmtId="49" fontId="67" fillId="0" borderId="11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4" fontId="47" fillId="4" borderId="0" xfId="0" applyNumberFormat="1" applyFont="1" applyFill="1" applyBorder="1" applyAlignment="1">
      <alignment horizontal="center"/>
    </xf>
    <xf numFmtId="4" fontId="0" fillId="4" borderId="0" xfId="0" applyNumberFormat="1" applyFont="1" applyFill="1" applyBorder="1" applyAlignment="1">
      <alignment horizontal="center"/>
    </xf>
    <xf numFmtId="4" fontId="69" fillId="4" borderId="0" xfId="0" applyNumberFormat="1" applyFont="1" applyFill="1" applyBorder="1" applyAlignment="1">
      <alignment horizontal="center"/>
    </xf>
    <xf numFmtId="164" fontId="0" fillId="4" borderId="0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164" fontId="69" fillId="4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8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hair">
          <color indexed="8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008000"/>
      <color rgb="FFFF6600"/>
      <color rgb="FF00FFFF"/>
      <color rgb="FF003300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1:L405" totalsRowShown="0" headerRowDxfId="11" dataDxfId="10">
  <autoFilter ref="A1:L405" xr:uid="{00000000-0009-0000-0100-000002000000}"/>
  <tableColumns count="12">
    <tableColumn id="1" xr3:uid="{00000000-0010-0000-0000-000001000000}" name="Colonne1" dataDxfId="9"/>
    <tableColumn id="2" xr3:uid="{00000000-0010-0000-0000-000002000000}" name="Elaboration budget  2020"/>
    <tableColumn id="4" xr3:uid="{00000000-0010-0000-0000-000004000000}" name="Colonne3"/>
    <tableColumn id="5" xr3:uid="{00000000-0010-0000-0000-000005000000}" name="Colonne4" dataDxfId="8"/>
    <tableColumn id="7" xr3:uid="{00000000-0010-0000-0000-000007000000}" name="Colonne6" dataDxfId="7"/>
    <tableColumn id="14" xr3:uid="{00000000-0010-0000-0000-00000E000000}" name="Colonne62" dataDxfId="6"/>
    <tableColumn id="8" xr3:uid="{00000000-0010-0000-0000-000008000000}" name="Colonne7" dataDxfId="5"/>
    <tableColumn id="9" xr3:uid="{00000000-0010-0000-0000-000009000000}" name="Colonne8" dataDxfId="4"/>
    <tableColumn id="13" xr3:uid="{00000000-0010-0000-0000-00000D000000}" name="Colonne84" dataDxfId="3"/>
    <tableColumn id="6" xr3:uid="{00000000-0010-0000-0000-000006000000}" name="Colonne82" dataDxfId="2"/>
    <tableColumn id="12" xr3:uid="{00000000-0010-0000-0000-00000C000000}" name="Colonne83" dataDxfId="1"/>
    <tableColumn id="10" xr3:uid="{00000000-0010-0000-0000-00000A000000}" name="Colonne9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5"/>
  <sheetViews>
    <sheetView tabSelected="1" topLeftCell="A380" zoomScaleNormal="100" workbookViewId="0">
      <selection activeCell="L405" sqref="A1:L405"/>
    </sheetView>
  </sheetViews>
  <sheetFormatPr baseColWidth="10" defaultColWidth="11.42578125" defaultRowHeight="12.75" x14ac:dyDescent="0.2"/>
  <cols>
    <col min="1" max="1" width="7.140625" style="54" customWidth="1"/>
    <col min="2" max="2" width="28.85546875" style="52" customWidth="1"/>
    <col min="3" max="3" width="11.5703125" style="52" customWidth="1"/>
    <col min="4" max="4" width="10.85546875" style="52" customWidth="1"/>
    <col min="5" max="5" width="11" style="52" customWidth="1"/>
    <col min="6" max="6" width="11.7109375" style="52" customWidth="1"/>
    <col min="7" max="7" width="10.42578125" style="52" customWidth="1"/>
    <col min="8" max="8" width="8.5703125" style="52" customWidth="1"/>
    <col min="9" max="9" width="9.42578125" style="52" customWidth="1"/>
    <col min="10" max="10" width="7.5703125" style="53" customWidth="1"/>
    <col min="11" max="11" width="5.7109375" style="53" customWidth="1"/>
    <col min="12" max="12" width="24.5703125" style="52" customWidth="1"/>
    <col min="13" max="16384" width="11.42578125" style="52"/>
  </cols>
  <sheetData>
    <row r="1" spans="1:12" s="23" customFormat="1" ht="15.75" x14ac:dyDescent="0.25">
      <c r="A1" s="135" t="s">
        <v>112</v>
      </c>
      <c r="B1" s="8" t="s">
        <v>200</v>
      </c>
      <c r="C1" s="41" t="s">
        <v>113</v>
      </c>
      <c r="D1" s="41" t="s">
        <v>114</v>
      </c>
      <c r="E1" s="41" t="s">
        <v>115</v>
      </c>
      <c r="F1" s="41" t="s">
        <v>153</v>
      </c>
      <c r="G1" s="41" t="s">
        <v>116</v>
      </c>
      <c r="H1" s="41" t="s">
        <v>117</v>
      </c>
      <c r="I1" s="41" t="s">
        <v>176</v>
      </c>
      <c r="J1" s="41" t="s">
        <v>172</v>
      </c>
      <c r="K1" s="41" t="s">
        <v>175</v>
      </c>
      <c r="L1" s="32" t="s">
        <v>118</v>
      </c>
    </row>
    <row r="2" spans="1:12" s="23" customFormat="1" ht="15.75" x14ac:dyDescent="0.25">
      <c r="A2" s="116"/>
      <c r="B2" s="134"/>
      <c r="C2" s="41"/>
      <c r="D2" s="61"/>
      <c r="E2" s="61"/>
      <c r="F2" s="61"/>
      <c r="G2" s="572"/>
      <c r="H2" s="61"/>
      <c r="I2" s="61"/>
      <c r="J2" s="61"/>
      <c r="K2" s="61"/>
      <c r="L2" s="57"/>
    </row>
    <row r="3" spans="1:12" s="23" customFormat="1" ht="13.5" thickBot="1" x14ac:dyDescent="0.25">
      <c r="A3" s="56"/>
      <c r="B3" s="56"/>
      <c r="C3" s="56"/>
      <c r="D3" s="56"/>
      <c r="E3" s="56"/>
      <c r="F3" s="56"/>
      <c r="G3" s="573"/>
      <c r="H3" s="56"/>
      <c r="I3" s="56"/>
      <c r="J3" s="56"/>
      <c r="K3" s="56"/>
      <c r="L3" s="56"/>
    </row>
    <row r="4" spans="1:12" s="23" customFormat="1" ht="16.5" thickBot="1" x14ac:dyDescent="0.3">
      <c r="A4" s="116"/>
      <c r="B4" s="150" t="s">
        <v>200</v>
      </c>
      <c r="C4" s="217" t="s">
        <v>179</v>
      </c>
      <c r="D4" s="219" t="s">
        <v>74</v>
      </c>
      <c r="E4" s="153" t="s">
        <v>74</v>
      </c>
      <c r="F4" s="221" t="s">
        <v>178</v>
      </c>
      <c r="G4" s="574" t="s">
        <v>178</v>
      </c>
      <c r="H4" s="222" t="s">
        <v>177</v>
      </c>
      <c r="I4" s="223" t="s">
        <v>195</v>
      </c>
      <c r="J4" s="223" t="s">
        <v>177</v>
      </c>
      <c r="K4" s="223" t="s">
        <v>177</v>
      </c>
      <c r="L4" s="24" t="s">
        <v>71</v>
      </c>
    </row>
    <row r="5" spans="1:12" s="23" customFormat="1" ht="13.5" thickBot="1" x14ac:dyDescent="0.25">
      <c r="A5" s="87" t="s">
        <v>1</v>
      </c>
      <c r="B5" s="71" t="s">
        <v>2</v>
      </c>
      <c r="C5" s="310">
        <v>2018</v>
      </c>
      <c r="D5" s="315" t="s">
        <v>201</v>
      </c>
      <c r="E5" s="443" t="s">
        <v>170</v>
      </c>
      <c r="F5" s="444">
        <v>2019</v>
      </c>
      <c r="G5" s="575">
        <v>2020</v>
      </c>
      <c r="H5" s="445" t="s">
        <v>173</v>
      </c>
      <c r="I5" s="446">
        <v>109</v>
      </c>
      <c r="J5" s="446" t="s">
        <v>174</v>
      </c>
      <c r="K5" s="446" t="s">
        <v>180</v>
      </c>
      <c r="L5" s="25" t="s">
        <v>73</v>
      </c>
    </row>
    <row r="6" spans="1:12" s="23" customFormat="1" ht="13.5" thickBot="1" x14ac:dyDescent="0.25">
      <c r="A6" s="88"/>
      <c r="B6" s="441" t="s">
        <v>148</v>
      </c>
      <c r="C6" s="467"/>
      <c r="D6" s="468"/>
      <c r="E6" s="468"/>
      <c r="F6" s="469"/>
      <c r="G6" s="576"/>
      <c r="H6" s="469"/>
      <c r="I6" s="469"/>
      <c r="J6" s="469"/>
      <c r="K6" s="470"/>
      <c r="L6" s="466"/>
    </row>
    <row r="7" spans="1:12" s="23" customFormat="1" x14ac:dyDescent="0.2">
      <c r="A7" s="89">
        <v>601000</v>
      </c>
      <c r="B7" s="181" t="s">
        <v>8</v>
      </c>
      <c r="C7" s="210">
        <v>78.94</v>
      </c>
      <c r="D7" s="211">
        <v>0</v>
      </c>
      <c r="E7" s="211">
        <f>D7+D8</f>
        <v>0</v>
      </c>
      <c r="F7" s="212">
        <v>200</v>
      </c>
      <c r="G7" s="577">
        <v>100</v>
      </c>
      <c r="H7" s="367">
        <v>50</v>
      </c>
      <c r="I7" s="367"/>
      <c r="J7" s="367"/>
      <c r="K7" s="367"/>
      <c r="L7" s="27"/>
    </row>
    <row r="8" spans="1:12" s="23" customFormat="1" ht="13.5" thickBot="1" x14ac:dyDescent="0.25">
      <c r="A8" s="39">
        <v>601001</v>
      </c>
      <c r="B8" s="174" t="s">
        <v>241</v>
      </c>
      <c r="C8" s="204">
        <v>0</v>
      </c>
      <c r="D8" s="205">
        <v>0</v>
      </c>
      <c r="E8" s="205"/>
      <c r="F8" s="206"/>
      <c r="G8" s="578"/>
      <c r="H8" s="366"/>
      <c r="I8" s="366"/>
      <c r="J8" s="366">
        <v>50</v>
      </c>
      <c r="K8" s="366"/>
      <c r="L8" s="115"/>
    </row>
    <row r="9" spans="1:12" s="23" customFormat="1" x14ac:dyDescent="0.2">
      <c r="A9" s="409">
        <v>604000</v>
      </c>
      <c r="B9" s="181" t="s">
        <v>3</v>
      </c>
      <c r="C9" s="410">
        <v>1652.93</v>
      </c>
      <c r="D9" s="202">
        <v>813.81</v>
      </c>
      <c r="E9" s="202">
        <f>D9+D10+D11</f>
        <v>1369.59</v>
      </c>
      <c r="F9" s="571">
        <v>2500</v>
      </c>
      <c r="G9" s="579">
        <v>2000</v>
      </c>
      <c r="H9" s="546">
        <v>1200</v>
      </c>
      <c r="I9" s="365"/>
      <c r="J9" s="365"/>
      <c r="K9" s="365"/>
      <c r="L9" s="13" t="s">
        <v>326</v>
      </c>
    </row>
    <row r="10" spans="1:12" s="23" customFormat="1" x14ac:dyDescent="0.2">
      <c r="A10" s="325">
        <v>604010</v>
      </c>
      <c r="B10" s="104" t="s">
        <v>237</v>
      </c>
      <c r="C10" s="411">
        <v>732.38</v>
      </c>
      <c r="D10" s="211">
        <v>555.78</v>
      </c>
      <c r="E10" s="211"/>
      <c r="F10" s="237"/>
      <c r="G10" s="580"/>
      <c r="H10" s="551"/>
      <c r="I10" s="367"/>
      <c r="J10" s="367">
        <v>800</v>
      </c>
      <c r="K10" s="367"/>
      <c r="L10" s="115"/>
    </row>
    <row r="11" spans="1:12" s="23" customFormat="1" ht="13.5" thickBot="1" x14ac:dyDescent="0.25">
      <c r="A11" s="322">
        <v>604020</v>
      </c>
      <c r="B11" s="174" t="s">
        <v>204</v>
      </c>
      <c r="C11" s="412">
        <v>36.93</v>
      </c>
      <c r="D11" s="205">
        <v>0</v>
      </c>
      <c r="E11" s="413"/>
      <c r="F11" s="569"/>
      <c r="G11" s="581"/>
      <c r="H11" s="570"/>
      <c r="I11" s="418"/>
      <c r="J11" s="418"/>
      <c r="K11" s="366">
        <v>0</v>
      </c>
      <c r="L11" s="640"/>
    </row>
    <row r="12" spans="1:12" s="23" customFormat="1" x14ac:dyDescent="0.2">
      <c r="A12" s="89">
        <v>604001</v>
      </c>
      <c r="B12" s="91" t="s">
        <v>4</v>
      </c>
      <c r="C12" s="210">
        <v>40.25</v>
      </c>
      <c r="D12" s="211">
        <v>4.5</v>
      </c>
      <c r="E12" s="211">
        <f>D12+D13</f>
        <v>32.35</v>
      </c>
      <c r="F12" s="212">
        <v>200</v>
      </c>
      <c r="G12" s="577">
        <v>100</v>
      </c>
      <c r="H12" s="367">
        <v>40</v>
      </c>
      <c r="I12" s="367"/>
      <c r="J12" s="367"/>
      <c r="K12" s="367"/>
      <c r="L12" s="27"/>
    </row>
    <row r="13" spans="1:12" s="23" customFormat="1" ht="13.5" thickBot="1" x14ac:dyDescent="0.25">
      <c r="A13" s="39">
        <v>604011</v>
      </c>
      <c r="B13" s="174" t="s">
        <v>238</v>
      </c>
      <c r="C13" s="204">
        <v>76.59</v>
      </c>
      <c r="D13" s="205">
        <v>27.85</v>
      </c>
      <c r="E13" s="205"/>
      <c r="F13" s="206"/>
      <c r="G13" s="578"/>
      <c r="H13" s="366"/>
      <c r="I13" s="366"/>
      <c r="J13" s="366">
        <v>60</v>
      </c>
      <c r="K13" s="366"/>
      <c r="L13" s="115"/>
    </row>
    <row r="14" spans="1:12" s="23" customFormat="1" x14ac:dyDescent="0.2">
      <c r="A14" s="89">
        <v>604002</v>
      </c>
      <c r="B14" s="181" t="s">
        <v>7</v>
      </c>
      <c r="C14" s="201">
        <v>1988.76</v>
      </c>
      <c r="D14" s="202">
        <v>340.74</v>
      </c>
      <c r="E14" s="202">
        <f>D14+D15</f>
        <v>445.13</v>
      </c>
      <c r="F14" s="203">
        <v>700</v>
      </c>
      <c r="G14" s="582">
        <v>600</v>
      </c>
      <c r="H14" s="365">
        <v>400</v>
      </c>
      <c r="I14" s="365"/>
      <c r="J14" s="365"/>
      <c r="K14" s="365"/>
      <c r="L14" s="27"/>
    </row>
    <row r="15" spans="1:12" s="23" customFormat="1" ht="13.5" thickBot="1" x14ac:dyDescent="0.25">
      <c r="A15" s="39">
        <v>604012</v>
      </c>
      <c r="B15" s="174" t="s">
        <v>239</v>
      </c>
      <c r="C15" s="204">
        <v>422.2</v>
      </c>
      <c r="D15" s="205">
        <v>104.39</v>
      </c>
      <c r="E15" s="205"/>
      <c r="F15" s="206"/>
      <c r="G15" s="578"/>
      <c r="H15" s="366"/>
      <c r="I15" s="366"/>
      <c r="J15" s="366">
        <v>200</v>
      </c>
      <c r="K15" s="366"/>
      <c r="L15" s="115"/>
    </row>
    <row r="16" spans="1:12" s="23" customFormat="1" x14ac:dyDescent="0.2">
      <c r="A16" s="89">
        <v>604003</v>
      </c>
      <c r="B16" s="181" t="s">
        <v>6</v>
      </c>
      <c r="C16" s="201">
        <v>753.93</v>
      </c>
      <c r="D16" s="202">
        <v>1126.42</v>
      </c>
      <c r="E16" s="202">
        <f>D16+D17</f>
        <v>1390.2</v>
      </c>
      <c r="F16" s="203">
        <v>2330</v>
      </c>
      <c r="G16" s="579">
        <v>2000</v>
      </c>
      <c r="H16" s="365">
        <v>1600</v>
      </c>
      <c r="I16" s="365"/>
      <c r="J16" s="365"/>
      <c r="K16" s="365"/>
      <c r="L16" s="27"/>
    </row>
    <row r="17" spans="1:12" s="23" customFormat="1" ht="13.5" thickBot="1" x14ac:dyDescent="0.25">
      <c r="A17" s="39">
        <v>604013</v>
      </c>
      <c r="B17" s="174" t="s">
        <v>240</v>
      </c>
      <c r="C17" s="204">
        <v>412.97</v>
      </c>
      <c r="D17" s="205">
        <v>263.77999999999997</v>
      </c>
      <c r="E17" s="205"/>
      <c r="F17" s="206"/>
      <c r="G17" s="578"/>
      <c r="H17" s="366"/>
      <c r="I17" s="366"/>
      <c r="J17" s="366">
        <v>400</v>
      </c>
      <c r="K17" s="366"/>
      <c r="L17" s="115"/>
    </row>
    <row r="18" spans="1:12" s="23" customFormat="1" x14ac:dyDescent="0.2">
      <c r="A18" s="89">
        <v>604004</v>
      </c>
      <c r="B18" s="181" t="s">
        <v>86</v>
      </c>
      <c r="C18" s="201">
        <v>38.200000000000003</v>
      </c>
      <c r="D18" s="202">
        <v>133.41999999999999</v>
      </c>
      <c r="E18" s="202">
        <f>D18+D19</f>
        <v>219.32</v>
      </c>
      <c r="F18" s="203">
        <v>200</v>
      </c>
      <c r="G18" s="582">
        <v>250</v>
      </c>
      <c r="H18" s="365">
        <v>180</v>
      </c>
      <c r="I18" s="365"/>
      <c r="J18" s="365"/>
      <c r="K18" s="365"/>
      <c r="L18" s="27"/>
    </row>
    <row r="19" spans="1:12" s="23" customFormat="1" ht="13.5" thickBot="1" x14ac:dyDescent="0.25">
      <c r="A19" s="39">
        <v>604014</v>
      </c>
      <c r="B19" s="104" t="s">
        <v>235</v>
      </c>
      <c r="C19" s="210">
        <v>139.81</v>
      </c>
      <c r="D19" s="211">
        <v>85.9</v>
      </c>
      <c r="E19" s="211"/>
      <c r="F19" s="212"/>
      <c r="G19" s="577"/>
      <c r="H19" s="367"/>
      <c r="I19" s="367"/>
      <c r="J19" s="367">
        <v>70</v>
      </c>
      <c r="K19" s="367"/>
      <c r="L19" s="115"/>
    </row>
    <row r="20" spans="1:12" s="23" customFormat="1" x14ac:dyDescent="0.2">
      <c r="A20" s="409">
        <v>604005</v>
      </c>
      <c r="B20" s="474" t="s">
        <v>296</v>
      </c>
      <c r="C20" s="410">
        <v>1810.42</v>
      </c>
      <c r="D20" s="202">
        <v>705.48</v>
      </c>
      <c r="E20" s="202">
        <f>D20+D21</f>
        <v>1091.47</v>
      </c>
      <c r="F20" s="483">
        <v>1500</v>
      </c>
      <c r="G20" s="579">
        <v>1500</v>
      </c>
      <c r="H20" s="545"/>
      <c r="I20" s="365">
        <v>1050</v>
      </c>
      <c r="J20" s="545"/>
      <c r="K20" s="365"/>
      <c r="L20" s="184"/>
    </row>
    <row r="21" spans="1:12" s="23" customFormat="1" ht="13.5" thickBot="1" x14ac:dyDescent="0.25">
      <c r="A21" s="112">
        <v>604.00699999999995</v>
      </c>
      <c r="B21" s="550" t="s">
        <v>297</v>
      </c>
      <c r="C21" s="412"/>
      <c r="D21" s="205">
        <v>385.99</v>
      </c>
      <c r="E21" s="362"/>
      <c r="F21" s="547"/>
      <c r="G21" s="583"/>
      <c r="H21" s="548"/>
      <c r="I21" s="549"/>
      <c r="J21" s="367">
        <v>450</v>
      </c>
      <c r="K21" s="549"/>
      <c r="L21" s="81"/>
    </row>
    <row r="22" spans="1:12" s="23" customFormat="1" x14ac:dyDescent="0.2">
      <c r="A22" s="409">
        <v>611400</v>
      </c>
      <c r="B22" s="91" t="s">
        <v>5</v>
      </c>
      <c r="C22" s="411">
        <v>0</v>
      </c>
      <c r="D22" s="414">
        <v>0</v>
      </c>
      <c r="E22" s="211">
        <f>D22+D23+D24</f>
        <v>0</v>
      </c>
      <c r="F22" s="213">
        <v>0</v>
      </c>
      <c r="G22" s="580">
        <v>0</v>
      </c>
      <c r="H22" s="417"/>
      <c r="I22" s="365"/>
      <c r="J22" s="365"/>
      <c r="K22" s="365"/>
      <c r="L22" s="4"/>
    </row>
    <row r="23" spans="1:12" s="23" customFormat="1" x14ac:dyDescent="0.2">
      <c r="A23" s="325">
        <v>611401</v>
      </c>
      <c r="B23" s="104" t="s">
        <v>234</v>
      </c>
      <c r="C23" s="411">
        <v>0</v>
      </c>
      <c r="D23" s="414">
        <v>0</v>
      </c>
      <c r="E23" s="211"/>
      <c r="F23" s="213"/>
      <c r="G23" s="580"/>
      <c r="H23" s="417"/>
      <c r="I23" s="367"/>
      <c r="J23" s="367"/>
      <c r="K23" s="367"/>
      <c r="L23" s="184"/>
    </row>
    <row r="24" spans="1:12" s="23" customFormat="1" ht="13.5" thickBot="1" x14ac:dyDescent="0.25">
      <c r="A24" s="322">
        <v>611402</v>
      </c>
      <c r="B24" s="174" t="s">
        <v>205</v>
      </c>
      <c r="C24" s="412">
        <v>4.49</v>
      </c>
      <c r="D24" s="211">
        <v>0</v>
      </c>
      <c r="E24" s="413"/>
      <c r="F24" s="413"/>
      <c r="G24" s="583"/>
      <c r="H24" s="1"/>
      <c r="I24" s="416"/>
      <c r="J24" s="416"/>
      <c r="K24" s="416"/>
      <c r="L24" s="408"/>
    </row>
    <row r="25" spans="1:12" s="23" customFormat="1" x14ac:dyDescent="0.2">
      <c r="A25" s="89">
        <v>611500</v>
      </c>
      <c r="B25" s="428" t="s">
        <v>236</v>
      </c>
      <c r="C25" s="201">
        <v>936.22</v>
      </c>
      <c r="D25" s="202">
        <v>0</v>
      </c>
      <c r="E25" s="202">
        <f>D25+D26</f>
        <v>0</v>
      </c>
      <c r="F25" s="203">
        <v>0</v>
      </c>
      <c r="G25" s="582">
        <v>0</v>
      </c>
      <c r="H25" s="365"/>
      <c r="I25" s="365"/>
      <c r="J25" s="365"/>
      <c r="K25" s="365"/>
      <c r="L25" s="148" t="s">
        <v>327</v>
      </c>
    </row>
    <row r="26" spans="1:12" s="23" customFormat="1" ht="13.5" thickBot="1" x14ac:dyDescent="0.25">
      <c r="A26" s="39">
        <v>611501</v>
      </c>
      <c r="B26" s="174" t="s">
        <v>233</v>
      </c>
      <c r="C26" s="204">
        <v>0</v>
      </c>
      <c r="D26" s="205">
        <v>0</v>
      </c>
      <c r="E26" s="205"/>
      <c r="F26" s="206"/>
      <c r="G26" s="584"/>
      <c r="H26" s="366"/>
      <c r="I26" s="366"/>
      <c r="J26" s="366"/>
      <c r="K26" s="366"/>
      <c r="L26" s="16" t="s">
        <v>328</v>
      </c>
    </row>
    <row r="27" spans="1:12" s="23" customFormat="1" x14ac:dyDescent="0.2">
      <c r="A27" s="89">
        <v>611600</v>
      </c>
      <c r="B27" s="91" t="s">
        <v>87</v>
      </c>
      <c r="C27" s="210">
        <v>182.9</v>
      </c>
      <c r="D27" s="211">
        <v>0</v>
      </c>
      <c r="E27" s="211">
        <f>D27+D28</f>
        <v>0</v>
      </c>
      <c r="F27" s="212">
        <v>250</v>
      </c>
      <c r="G27" s="577">
        <v>0</v>
      </c>
      <c r="H27" s="367"/>
      <c r="I27" s="367"/>
      <c r="J27" s="367"/>
      <c r="K27" s="367"/>
      <c r="L27" s="115"/>
    </row>
    <row r="28" spans="1:12" s="23" customFormat="1" ht="13.5" thickBot="1" x14ac:dyDescent="0.25">
      <c r="A28" s="90">
        <v>611601</v>
      </c>
      <c r="B28" s="174" t="s">
        <v>232</v>
      </c>
      <c r="C28" s="210">
        <v>0</v>
      </c>
      <c r="D28" s="211">
        <v>0</v>
      </c>
      <c r="E28" s="205"/>
      <c r="F28" s="214"/>
      <c r="G28" s="577"/>
      <c r="H28" s="366"/>
      <c r="I28" s="366"/>
      <c r="J28" s="366"/>
      <c r="K28" s="366"/>
      <c r="L28" s="28"/>
    </row>
    <row r="29" spans="1:12" s="23" customFormat="1" ht="13.5" thickBot="1" x14ac:dyDescent="0.25">
      <c r="A29" s="56"/>
      <c r="B29" s="59" t="s">
        <v>149</v>
      </c>
      <c r="C29" s="395">
        <f t="shared" ref="C29:H29" si="0">SUM(C7:C28)</f>
        <v>9307.92</v>
      </c>
      <c r="D29" s="215">
        <f t="shared" si="0"/>
        <v>4548.0599999999995</v>
      </c>
      <c r="E29" s="215">
        <f t="shared" si="0"/>
        <v>4548.0599999999995</v>
      </c>
      <c r="F29" s="216">
        <f t="shared" si="0"/>
        <v>7880</v>
      </c>
      <c r="G29" s="585">
        <f>SUM(G7:G28)</f>
        <v>6550</v>
      </c>
      <c r="H29" s="368">
        <f t="shared" si="0"/>
        <v>3470</v>
      </c>
      <c r="I29" s="368">
        <f t="shared" ref="I29" si="1">SUM(I7:I28)</f>
        <v>1050</v>
      </c>
      <c r="J29" s="368">
        <f t="shared" ref="J29" si="2">SUM(J7:J28)</f>
        <v>2030</v>
      </c>
      <c r="K29" s="368">
        <f t="shared" ref="K29" si="3">SUM(K7:K28)</f>
        <v>0</v>
      </c>
      <c r="L29" s="56"/>
    </row>
    <row r="30" spans="1:12" s="23" customFormat="1" x14ac:dyDescent="0.2">
      <c r="A30" s="56"/>
      <c r="B30" s="56"/>
      <c r="C30" s="56"/>
      <c r="D30" s="56"/>
      <c r="E30" s="56"/>
      <c r="F30" s="56"/>
      <c r="G30" s="573"/>
      <c r="H30" s="56"/>
      <c r="I30" s="56"/>
      <c r="J30" s="56"/>
      <c r="K30" s="56"/>
      <c r="L30" s="56"/>
    </row>
    <row r="31" spans="1:12" s="23" customFormat="1" x14ac:dyDescent="0.2">
      <c r="A31" s="177"/>
      <c r="B31" s="56"/>
      <c r="C31" s="56"/>
      <c r="D31" s="357"/>
      <c r="E31" s="357"/>
      <c r="F31" s="357"/>
      <c r="G31" s="586"/>
      <c r="H31" s="357"/>
      <c r="I31" s="357"/>
      <c r="J31" s="357"/>
      <c r="K31" s="357"/>
      <c r="L31" s="358"/>
    </row>
    <row r="32" spans="1:12" s="23" customFormat="1" ht="13.5" thickBot="1" x14ac:dyDescent="0.25">
      <c r="A32" s="56"/>
      <c r="B32" s="56"/>
      <c r="C32" s="56"/>
      <c r="D32" s="56"/>
      <c r="E32" s="56"/>
      <c r="F32" s="56"/>
      <c r="G32" s="573"/>
      <c r="H32" s="56"/>
      <c r="I32" s="56"/>
      <c r="J32" s="56"/>
      <c r="K32" s="56"/>
      <c r="L32" s="56"/>
    </row>
    <row r="33" spans="1:12" s="23" customFormat="1" ht="13.5" thickBot="1" x14ac:dyDescent="0.25">
      <c r="A33" s="56"/>
      <c r="B33" s="56"/>
      <c r="C33" s="397" t="s">
        <v>182</v>
      </c>
      <c r="D33" s="219" t="s">
        <v>74</v>
      </c>
      <c r="E33" s="153" t="s">
        <v>74</v>
      </c>
      <c r="F33" s="223" t="s">
        <v>181</v>
      </c>
      <c r="G33" s="587" t="s">
        <v>181</v>
      </c>
      <c r="H33" s="222" t="s">
        <v>177</v>
      </c>
      <c r="I33" s="223" t="s">
        <v>195</v>
      </c>
      <c r="J33" s="223" t="s">
        <v>177</v>
      </c>
      <c r="K33" s="221" t="s">
        <v>177</v>
      </c>
      <c r="L33" s="24" t="s">
        <v>71</v>
      </c>
    </row>
    <row r="34" spans="1:12" s="23" customFormat="1" ht="16.5" thickBot="1" x14ac:dyDescent="0.3">
      <c r="A34" s="72" t="s">
        <v>1</v>
      </c>
      <c r="B34" s="399" t="s">
        <v>200</v>
      </c>
      <c r="C34" s="442">
        <v>2018</v>
      </c>
      <c r="D34" s="315" t="s">
        <v>201</v>
      </c>
      <c r="E34" s="443" t="s">
        <v>170</v>
      </c>
      <c r="F34" s="446">
        <v>2019</v>
      </c>
      <c r="G34" s="588">
        <v>2020</v>
      </c>
      <c r="H34" s="445" t="s">
        <v>173</v>
      </c>
      <c r="I34" s="446">
        <v>109</v>
      </c>
      <c r="J34" s="446" t="s">
        <v>174</v>
      </c>
      <c r="K34" s="444" t="s">
        <v>180</v>
      </c>
      <c r="L34" s="147" t="s">
        <v>73</v>
      </c>
    </row>
    <row r="35" spans="1:12" s="23" customFormat="1" ht="13.5" thickBot="1" x14ac:dyDescent="0.25">
      <c r="A35" s="26"/>
      <c r="B35" s="70" t="s">
        <v>137</v>
      </c>
      <c r="C35" s="460"/>
      <c r="D35" s="461"/>
      <c r="E35" s="462"/>
      <c r="F35" s="463"/>
      <c r="G35" s="589"/>
      <c r="H35" s="464"/>
      <c r="I35" s="464"/>
      <c r="J35" s="464"/>
      <c r="K35" s="465"/>
      <c r="L35" s="459"/>
    </row>
    <row r="36" spans="1:12" s="23" customFormat="1" x14ac:dyDescent="0.2">
      <c r="A36" s="89">
        <v>610000</v>
      </c>
      <c r="B36" s="91" t="s">
        <v>88</v>
      </c>
      <c r="C36" s="210">
        <v>35880</v>
      </c>
      <c r="D36" s="234">
        <v>23920</v>
      </c>
      <c r="E36" s="235">
        <f>Tableau2[[#This Row],[Colonne4]]+D37</f>
        <v>29600</v>
      </c>
      <c r="F36" s="236">
        <v>44400</v>
      </c>
      <c r="G36" s="580">
        <v>44400</v>
      </c>
      <c r="H36" s="378">
        <v>35880</v>
      </c>
      <c r="I36" s="378"/>
      <c r="J36" s="378"/>
      <c r="K36" s="378"/>
      <c r="L36" s="148" t="s">
        <v>329</v>
      </c>
    </row>
    <row r="37" spans="1:12" s="23" customFormat="1" ht="13.5" thickBot="1" x14ac:dyDescent="0.25">
      <c r="A37" s="39">
        <v>610001</v>
      </c>
      <c r="B37" s="104" t="s">
        <v>231</v>
      </c>
      <c r="C37" s="210">
        <v>8520</v>
      </c>
      <c r="D37" s="234">
        <v>5680</v>
      </c>
      <c r="E37" s="235"/>
      <c r="F37" s="236"/>
      <c r="G37" s="580"/>
      <c r="H37" s="378"/>
      <c r="I37" s="378"/>
      <c r="J37" s="378">
        <v>8520</v>
      </c>
      <c r="K37" s="378"/>
      <c r="L37" s="149" t="s">
        <v>311</v>
      </c>
    </row>
    <row r="38" spans="1:12" s="23" customFormat="1" x14ac:dyDescent="0.2">
      <c r="A38" s="426">
        <v>610100</v>
      </c>
      <c r="B38" s="427" t="s">
        <v>90</v>
      </c>
      <c r="C38" s="421">
        <v>8086.98</v>
      </c>
      <c r="D38" s="226">
        <v>3379.07</v>
      </c>
      <c r="E38" s="422">
        <f>Tableau2[[#This Row],[Colonne4]]</f>
        <v>3379.07</v>
      </c>
      <c r="F38" s="228">
        <v>10000</v>
      </c>
      <c r="G38" s="582">
        <v>8000</v>
      </c>
      <c r="H38" s="369">
        <v>8000</v>
      </c>
      <c r="I38" s="369"/>
      <c r="J38" s="374"/>
      <c r="K38" s="369"/>
      <c r="L38" s="148" t="s">
        <v>316</v>
      </c>
    </row>
    <row r="39" spans="1:12" s="23" customFormat="1" ht="13.5" thickBot="1" x14ac:dyDescent="0.25">
      <c r="A39" s="322">
        <v>610102</v>
      </c>
      <c r="B39" s="553" t="s">
        <v>206</v>
      </c>
      <c r="C39" s="544">
        <v>350.06</v>
      </c>
      <c r="D39" s="234">
        <v>0</v>
      </c>
      <c r="E39" s="554"/>
      <c r="F39" s="179"/>
      <c r="G39" s="590"/>
      <c r="H39" s="555"/>
      <c r="I39" s="555"/>
      <c r="J39" s="552"/>
      <c r="K39" s="555"/>
      <c r="L39" s="149" t="s">
        <v>317</v>
      </c>
    </row>
    <row r="40" spans="1:12" s="23" customFormat="1" x14ac:dyDescent="0.2">
      <c r="A40" s="409">
        <v>610200</v>
      </c>
      <c r="B40" s="474" t="s">
        <v>207</v>
      </c>
      <c r="C40" s="410">
        <v>0</v>
      </c>
      <c r="D40" s="422">
        <v>202.8</v>
      </c>
      <c r="E40" s="226">
        <f>D40+D41</f>
        <v>576.69000000000005</v>
      </c>
      <c r="F40" s="556">
        <v>250</v>
      </c>
      <c r="G40" s="579">
        <v>700</v>
      </c>
      <c r="H40" s="374">
        <v>300</v>
      </c>
      <c r="I40" s="562"/>
      <c r="J40" s="557"/>
      <c r="K40" s="562"/>
      <c r="L40" s="420"/>
    </row>
    <row r="41" spans="1:12" s="23" customFormat="1" ht="13.5" thickBot="1" x14ac:dyDescent="0.25">
      <c r="A41" s="112">
        <v>610.20100000000002</v>
      </c>
      <c r="B41" s="475" t="s">
        <v>298</v>
      </c>
      <c r="C41" s="412"/>
      <c r="D41" s="229">
        <v>373.89</v>
      </c>
      <c r="E41" s="561"/>
      <c r="F41" s="558"/>
      <c r="G41" s="583"/>
      <c r="H41" s="559"/>
      <c r="I41" s="563"/>
      <c r="J41" s="560">
        <v>400</v>
      </c>
      <c r="K41" s="563"/>
      <c r="L41" s="81"/>
    </row>
    <row r="42" spans="1:12" s="23" customFormat="1" x14ac:dyDescent="0.2">
      <c r="A42" s="89">
        <v>610300</v>
      </c>
      <c r="B42" s="97" t="s">
        <v>208</v>
      </c>
      <c r="C42" s="210">
        <v>191.22</v>
      </c>
      <c r="D42" s="234">
        <v>32</v>
      </c>
      <c r="E42" s="235">
        <f>Tableau2[[#This Row],[Colonne4]]+D43</f>
        <v>32</v>
      </c>
      <c r="F42" s="236">
        <v>200</v>
      </c>
      <c r="G42" s="580">
        <v>100</v>
      </c>
      <c r="H42" s="378">
        <v>100</v>
      </c>
      <c r="I42" s="378"/>
      <c r="J42" s="378"/>
      <c r="K42" s="378"/>
      <c r="L42" s="4"/>
    </row>
    <row r="43" spans="1:12" s="23" customFormat="1" ht="13.5" thickBot="1" x14ac:dyDescent="0.25">
      <c r="A43" s="39">
        <v>610301</v>
      </c>
      <c r="B43" s="174" t="s">
        <v>224</v>
      </c>
      <c r="C43" s="204">
        <v>0</v>
      </c>
      <c r="D43" s="229">
        <v>0</v>
      </c>
      <c r="E43" s="230"/>
      <c r="F43" s="231"/>
      <c r="G43" s="581"/>
      <c r="H43" s="370"/>
      <c r="I43" s="370"/>
      <c r="J43" s="370"/>
      <c r="K43" s="370"/>
      <c r="L43" s="4"/>
    </row>
    <row r="44" spans="1:12" s="23" customFormat="1" ht="13.5" thickBot="1" x14ac:dyDescent="0.25">
      <c r="A44" s="180" t="s">
        <v>168</v>
      </c>
      <c r="B44" s="425" t="s">
        <v>223</v>
      </c>
      <c r="C44" s="207">
        <v>998.15</v>
      </c>
      <c r="D44" s="232">
        <v>480.67</v>
      </c>
      <c r="E44" s="227">
        <f>D44</f>
        <v>480.67</v>
      </c>
      <c r="F44" s="233">
        <v>250</v>
      </c>
      <c r="G44" s="591">
        <v>400</v>
      </c>
      <c r="H44" s="371">
        <v>400</v>
      </c>
      <c r="I44" s="372"/>
      <c r="J44" s="372"/>
      <c r="K44" s="372"/>
      <c r="L44" s="4"/>
    </row>
    <row r="45" spans="1:12" s="23" customFormat="1" x14ac:dyDescent="0.2">
      <c r="A45" s="89">
        <v>610500</v>
      </c>
      <c r="B45" s="181" t="s">
        <v>89</v>
      </c>
      <c r="C45" s="201">
        <v>1486.55</v>
      </c>
      <c r="D45" s="226">
        <v>1506.19</v>
      </c>
      <c r="E45" s="227">
        <f>Tableau2[[#This Row],[Colonne4]]+D46</f>
        <v>1598.6100000000001</v>
      </c>
      <c r="F45" s="228">
        <v>1200</v>
      </c>
      <c r="G45" s="579">
        <v>1600</v>
      </c>
      <c r="H45" s="369">
        <v>1500</v>
      </c>
      <c r="I45" s="369"/>
      <c r="J45" s="369"/>
      <c r="K45" s="369"/>
      <c r="L45" s="4"/>
    </row>
    <row r="46" spans="1:12" s="23" customFormat="1" ht="13.5" thickBot="1" x14ac:dyDescent="0.25">
      <c r="A46" s="39">
        <v>610501</v>
      </c>
      <c r="B46" s="174" t="s">
        <v>226</v>
      </c>
      <c r="C46" s="204">
        <v>94.89</v>
      </c>
      <c r="D46" s="229">
        <v>92.42</v>
      </c>
      <c r="E46" s="230"/>
      <c r="F46" s="231"/>
      <c r="G46" s="581"/>
      <c r="H46" s="370"/>
      <c r="I46" s="370"/>
      <c r="J46" s="370">
        <v>100</v>
      </c>
      <c r="K46" s="370"/>
      <c r="L46" s="4"/>
    </row>
    <row r="47" spans="1:12" s="23" customFormat="1" x14ac:dyDescent="0.2">
      <c r="A47" s="89">
        <v>610510</v>
      </c>
      <c r="B47" s="181" t="s">
        <v>91</v>
      </c>
      <c r="C47" s="201">
        <v>2325.16</v>
      </c>
      <c r="D47" s="226">
        <v>1660.33</v>
      </c>
      <c r="E47" s="227">
        <f>D47+D48</f>
        <v>1758.75</v>
      </c>
      <c r="F47" s="228">
        <v>1600</v>
      </c>
      <c r="G47" s="579">
        <v>1900</v>
      </c>
      <c r="H47" s="369">
        <v>1800</v>
      </c>
      <c r="I47" s="369"/>
      <c r="J47" s="369"/>
      <c r="K47" s="369"/>
      <c r="L47" s="148" t="s">
        <v>318</v>
      </c>
    </row>
    <row r="48" spans="1:12" s="23" customFormat="1" ht="13.5" thickBot="1" x14ac:dyDescent="0.25">
      <c r="A48" s="39">
        <v>610511</v>
      </c>
      <c r="B48" s="174" t="s">
        <v>227</v>
      </c>
      <c r="C48" s="204">
        <v>147.30000000000001</v>
      </c>
      <c r="D48" s="229">
        <v>98.42</v>
      </c>
      <c r="E48" s="230"/>
      <c r="F48" s="231"/>
      <c r="G48" s="581"/>
      <c r="H48" s="370"/>
      <c r="I48" s="370"/>
      <c r="J48" s="370">
        <v>100</v>
      </c>
      <c r="K48" s="370"/>
      <c r="L48" s="640"/>
    </row>
    <row r="49" spans="1:12" s="23" customFormat="1" x14ac:dyDescent="0.2">
      <c r="A49" s="89">
        <v>610600</v>
      </c>
      <c r="B49" s="428" t="s">
        <v>225</v>
      </c>
      <c r="C49" s="201">
        <v>163.22999999999999</v>
      </c>
      <c r="D49" s="226">
        <v>333.83</v>
      </c>
      <c r="E49" s="227">
        <f>Tableau2[[#This Row],[Colonne4]]+D50</f>
        <v>355.14</v>
      </c>
      <c r="F49" s="228">
        <v>1000</v>
      </c>
      <c r="G49" s="579">
        <v>500</v>
      </c>
      <c r="H49" s="373">
        <v>400</v>
      </c>
      <c r="I49" s="369"/>
      <c r="J49" s="374"/>
      <c r="K49" s="369"/>
      <c r="L49" s="15"/>
    </row>
    <row r="50" spans="1:12" s="23" customFormat="1" ht="13.5" thickBot="1" x14ac:dyDescent="0.25">
      <c r="A50" s="39">
        <v>610601</v>
      </c>
      <c r="B50" s="174" t="s">
        <v>228</v>
      </c>
      <c r="C50" s="204">
        <v>5.9</v>
      </c>
      <c r="D50" s="229">
        <v>21.31</v>
      </c>
      <c r="E50" s="230"/>
      <c r="F50" s="231"/>
      <c r="G50" s="581"/>
      <c r="H50" s="375"/>
      <c r="I50" s="370"/>
      <c r="J50" s="376">
        <v>100</v>
      </c>
      <c r="K50" s="370"/>
      <c r="L50" s="15"/>
    </row>
    <row r="51" spans="1:12" s="23" customFormat="1" x14ac:dyDescent="0.2">
      <c r="A51" s="89">
        <v>610610</v>
      </c>
      <c r="B51" s="181" t="s">
        <v>99</v>
      </c>
      <c r="C51" s="201">
        <v>2519.7399999999998</v>
      </c>
      <c r="D51" s="226">
        <v>5335.32</v>
      </c>
      <c r="E51" s="227">
        <f>Tableau2[[#This Row],[Colonne4]]+D52</f>
        <v>5675.86</v>
      </c>
      <c r="F51" s="228">
        <v>1600</v>
      </c>
      <c r="G51" s="579">
        <v>1200</v>
      </c>
      <c r="H51" s="373">
        <v>800</v>
      </c>
      <c r="I51" s="369"/>
      <c r="J51" s="374"/>
      <c r="K51" s="369"/>
      <c r="L51" s="148" t="s">
        <v>319</v>
      </c>
    </row>
    <row r="52" spans="1:12" s="23" customFormat="1" ht="13.5" thickBot="1" x14ac:dyDescent="0.25">
      <c r="A52" s="39">
        <v>610611</v>
      </c>
      <c r="B52" s="174" t="s">
        <v>229</v>
      </c>
      <c r="C52" s="204">
        <v>157.79</v>
      </c>
      <c r="D52" s="229">
        <v>340.54</v>
      </c>
      <c r="E52" s="230"/>
      <c r="F52" s="231"/>
      <c r="G52" s="581"/>
      <c r="H52" s="375"/>
      <c r="I52" s="370"/>
      <c r="J52" s="376">
        <v>400</v>
      </c>
      <c r="K52" s="370"/>
      <c r="L52" s="149" t="s">
        <v>330</v>
      </c>
    </row>
    <row r="53" spans="1:12" s="23" customFormat="1" x14ac:dyDescent="0.2">
      <c r="A53" s="89">
        <v>610620</v>
      </c>
      <c r="B53" s="91" t="s">
        <v>92</v>
      </c>
      <c r="C53" s="210">
        <v>728.09</v>
      </c>
      <c r="D53" s="234">
        <v>0</v>
      </c>
      <c r="E53" s="235">
        <f>Tableau2[[#This Row],[Colonne4]]+D54</f>
        <v>0</v>
      </c>
      <c r="F53" s="236">
        <v>700</v>
      </c>
      <c r="G53" s="580">
        <v>800</v>
      </c>
      <c r="H53" s="377">
        <v>700</v>
      </c>
      <c r="I53" s="378"/>
      <c r="J53" s="379"/>
      <c r="K53" s="378"/>
      <c r="L53" s="4"/>
    </row>
    <row r="54" spans="1:12" s="23" customFormat="1" ht="13.5" thickBot="1" x14ac:dyDescent="0.25">
      <c r="A54" s="90">
        <v>610621</v>
      </c>
      <c r="B54" s="174" t="s">
        <v>230</v>
      </c>
      <c r="C54" s="210">
        <v>37.56</v>
      </c>
      <c r="D54" s="229">
        <v>0</v>
      </c>
      <c r="E54" s="238"/>
      <c r="F54" s="239"/>
      <c r="G54" s="580"/>
      <c r="H54" s="379"/>
      <c r="I54" s="370"/>
      <c r="J54" s="379">
        <v>100</v>
      </c>
      <c r="K54" s="370"/>
      <c r="L54" s="149"/>
    </row>
    <row r="55" spans="1:12" s="23" customFormat="1" ht="13.5" thickBot="1" x14ac:dyDescent="0.25">
      <c r="A55" s="56"/>
      <c r="B55" s="59" t="s">
        <v>149</v>
      </c>
      <c r="C55" s="395">
        <f>SUM(C36:C54)</f>
        <v>61692.619999999995</v>
      </c>
      <c r="D55" s="395">
        <f t="shared" ref="D55:K55" si="4">SUM(D36:D54)</f>
        <v>43456.79</v>
      </c>
      <c r="E55" s="395">
        <f t="shared" si="4"/>
        <v>43456.79</v>
      </c>
      <c r="F55" s="395">
        <f t="shared" si="4"/>
        <v>61200</v>
      </c>
      <c r="G55" s="395">
        <f t="shared" si="4"/>
        <v>59600</v>
      </c>
      <c r="H55" s="395">
        <f t="shared" si="4"/>
        <v>49880</v>
      </c>
      <c r="I55" s="395">
        <f t="shared" si="4"/>
        <v>0</v>
      </c>
      <c r="J55" s="395">
        <f t="shared" si="4"/>
        <v>9720</v>
      </c>
      <c r="K55" s="395">
        <f t="shared" si="4"/>
        <v>0</v>
      </c>
      <c r="L55" s="56"/>
    </row>
    <row r="56" spans="1:12" s="23" customFormat="1" x14ac:dyDescent="0.2">
      <c r="A56" s="56"/>
      <c r="B56" s="59"/>
      <c r="C56" s="657"/>
      <c r="D56" s="658"/>
      <c r="E56" s="658"/>
      <c r="F56" s="62"/>
      <c r="G56" s="659"/>
      <c r="H56" s="658"/>
      <c r="I56" s="62"/>
      <c r="J56" s="62"/>
      <c r="K56" s="62"/>
      <c r="L56" s="55"/>
    </row>
    <row r="57" spans="1:12" s="23" customFormat="1" ht="13.5" thickBot="1" x14ac:dyDescent="0.25">
      <c r="A57" s="56"/>
      <c r="B57" s="56"/>
      <c r="C57" s="56"/>
      <c r="D57" s="56"/>
      <c r="E57" s="56"/>
      <c r="F57" s="56"/>
      <c r="G57" s="573"/>
      <c r="H57" s="56"/>
      <c r="I57" s="56"/>
      <c r="J57" s="56"/>
      <c r="K57" s="56"/>
      <c r="L57" s="56"/>
    </row>
    <row r="58" spans="1:12" s="23" customFormat="1" ht="16.5" thickBot="1" x14ac:dyDescent="0.3">
      <c r="A58" s="56"/>
      <c r="B58" s="150" t="s">
        <v>200</v>
      </c>
      <c r="C58" s="217" t="s">
        <v>182</v>
      </c>
      <c r="D58" s="219" t="s">
        <v>74</v>
      </c>
      <c r="E58" s="153" t="s">
        <v>74</v>
      </c>
      <c r="F58" s="221" t="s">
        <v>181</v>
      </c>
      <c r="G58" s="587" t="s">
        <v>181</v>
      </c>
      <c r="H58" s="222" t="s">
        <v>177</v>
      </c>
      <c r="I58" s="223" t="s">
        <v>195</v>
      </c>
      <c r="J58" s="223" t="s">
        <v>177</v>
      </c>
      <c r="K58" s="223" t="s">
        <v>177</v>
      </c>
      <c r="L58" s="24" t="s">
        <v>71</v>
      </c>
    </row>
    <row r="59" spans="1:12" s="23" customFormat="1" ht="13.5" thickBot="1" x14ac:dyDescent="0.25">
      <c r="A59" s="72" t="s">
        <v>1</v>
      </c>
      <c r="B59" s="96" t="s">
        <v>150</v>
      </c>
      <c r="C59" s="218">
        <v>2018</v>
      </c>
      <c r="D59" s="220" t="s">
        <v>201</v>
      </c>
      <c r="E59" s="183" t="s">
        <v>170</v>
      </c>
      <c r="F59" s="18">
        <v>2019</v>
      </c>
      <c r="G59" s="593">
        <v>2020</v>
      </c>
      <c r="H59" s="224" t="s">
        <v>173</v>
      </c>
      <c r="I59" s="225">
        <v>109</v>
      </c>
      <c r="J59" s="225" t="s">
        <v>174</v>
      </c>
      <c r="K59" s="225" t="s">
        <v>180</v>
      </c>
      <c r="L59" s="25" t="s">
        <v>73</v>
      </c>
    </row>
    <row r="60" spans="1:12" s="23" customFormat="1" x14ac:dyDescent="0.2">
      <c r="A60" s="89">
        <v>611000</v>
      </c>
      <c r="B60" s="181" t="s">
        <v>93</v>
      </c>
      <c r="C60" s="201">
        <v>5674.79</v>
      </c>
      <c r="D60" s="226">
        <v>2979.56</v>
      </c>
      <c r="E60" s="226">
        <f>Tableau2[[#This Row],[Colonne4]]+D61+D62</f>
        <v>3405.2</v>
      </c>
      <c r="F60" s="228">
        <v>7600</v>
      </c>
      <c r="G60" s="579">
        <v>7000</v>
      </c>
      <c r="H60" s="369">
        <v>5800</v>
      </c>
      <c r="I60" s="369"/>
      <c r="J60" s="369"/>
      <c r="K60" s="383"/>
      <c r="L60" s="13" t="s">
        <v>321</v>
      </c>
    </row>
    <row r="61" spans="1:12" s="23" customFormat="1" x14ac:dyDescent="0.2">
      <c r="A61" s="39">
        <v>611001</v>
      </c>
      <c r="B61" s="104" t="s">
        <v>242</v>
      </c>
      <c r="C61" s="210">
        <v>837.72</v>
      </c>
      <c r="D61" s="234">
        <v>425.64</v>
      </c>
      <c r="E61" s="234"/>
      <c r="F61" s="236"/>
      <c r="G61" s="580"/>
      <c r="H61" s="378"/>
      <c r="I61" s="378"/>
      <c r="J61" s="378">
        <v>1000</v>
      </c>
      <c r="K61" s="382"/>
      <c r="L61" s="247" t="s">
        <v>322</v>
      </c>
    </row>
    <row r="62" spans="1:12" s="23" customFormat="1" ht="13.5" thickBot="1" x14ac:dyDescent="0.25">
      <c r="A62" s="169">
        <v>611002</v>
      </c>
      <c r="B62" s="174" t="s">
        <v>154</v>
      </c>
      <c r="C62" s="204">
        <v>148.96</v>
      </c>
      <c r="D62" s="229">
        <v>0</v>
      </c>
      <c r="E62" s="245"/>
      <c r="F62" s="246"/>
      <c r="G62" s="594"/>
      <c r="H62" s="381"/>
      <c r="I62" s="381"/>
      <c r="J62" s="381"/>
      <c r="K62" s="381">
        <v>200</v>
      </c>
      <c r="L62" s="246" t="s">
        <v>320</v>
      </c>
    </row>
    <row r="63" spans="1:12" s="23" customFormat="1" x14ac:dyDescent="0.2">
      <c r="A63" s="89">
        <v>611100</v>
      </c>
      <c r="B63" s="181" t="s">
        <v>94</v>
      </c>
      <c r="C63" s="201">
        <v>8751.07</v>
      </c>
      <c r="D63" s="226">
        <v>7155.88</v>
      </c>
      <c r="E63" s="226">
        <f>Tableau2[[#This Row],[Colonne4]]+D64+D65</f>
        <v>7612.58</v>
      </c>
      <c r="F63" s="228">
        <v>11000</v>
      </c>
      <c r="G63" s="579">
        <v>10000</v>
      </c>
      <c r="H63" s="369">
        <v>8600</v>
      </c>
      <c r="I63" s="369"/>
      <c r="J63" s="369"/>
      <c r="K63" s="383"/>
      <c r="L63" s="13" t="s">
        <v>321</v>
      </c>
    </row>
    <row r="64" spans="1:12" s="23" customFormat="1" x14ac:dyDescent="0.2">
      <c r="A64" s="39">
        <v>611101</v>
      </c>
      <c r="B64" s="104" t="s">
        <v>243</v>
      </c>
      <c r="C64" s="210">
        <v>591.70000000000005</v>
      </c>
      <c r="D64" s="234">
        <v>456.7</v>
      </c>
      <c r="E64" s="234"/>
      <c r="F64" s="236"/>
      <c r="G64" s="580"/>
      <c r="H64" s="378"/>
      <c r="I64" s="378"/>
      <c r="J64" s="378">
        <v>600</v>
      </c>
      <c r="K64" s="382"/>
      <c r="L64" s="247" t="s">
        <v>322</v>
      </c>
    </row>
    <row r="65" spans="1:12" s="23" customFormat="1" ht="13.5" thickBot="1" x14ac:dyDescent="0.25">
      <c r="A65" s="169">
        <v>611102</v>
      </c>
      <c r="B65" s="174" t="s">
        <v>155</v>
      </c>
      <c r="C65" s="204">
        <v>508.16</v>
      </c>
      <c r="D65" s="229">
        <v>0</v>
      </c>
      <c r="E65" s="245"/>
      <c r="F65" s="246"/>
      <c r="G65" s="594"/>
      <c r="H65" s="381"/>
      <c r="I65" s="381"/>
      <c r="J65" s="381"/>
      <c r="K65" s="381">
        <v>800</v>
      </c>
      <c r="L65" s="246" t="s">
        <v>320</v>
      </c>
    </row>
    <row r="66" spans="1:12" s="23" customFormat="1" x14ac:dyDescent="0.2">
      <c r="A66" s="89">
        <v>611150</v>
      </c>
      <c r="B66" s="181" t="s">
        <v>95</v>
      </c>
      <c r="C66" s="201">
        <v>15148.67</v>
      </c>
      <c r="D66" s="226">
        <v>10602.72</v>
      </c>
      <c r="E66" s="226">
        <f>Tableau2[[#This Row],[Colonne4]]+D67+D68</f>
        <v>11279.49</v>
      </c>
      <c r="F66" s="228">
        <v>18000</v>
      </c>
      <c r="G66" s="579">
        <v>17000</v>
      </c>
      <c r="H66" s="369">
        <v>13500</v>
      </c>
      <c r="I66" s="369"/>
      <c r="J66" s="369"/>
      <c r="K66" s="383"/>
      <c r="L66" s="13" t="s">
        <v>321</v>
      </c>
    </row>
    <row r="67" spans="1:12" s="23" customFormat="1" x14ac:dyDescent="0.2">
      <c r="A67" s="39">
        <v>611151</v>
      </c>
      <c r="B67" s="104" t="s">
        <v>244</v>
      </c>
      <c r="C67" s="210">
        <v>1110.71</v>
      </c>
      <c r="D67" s="234">
        <v>676.77</v>
      </c>
      <c r="E67" s="234"/>
      <c r="F67" s="236"/>
      <c r="G67" s="580"/>
      <c r="H67" s="378"/>
      <c r="I67" s="378"/>
      <c r="J67" s="378">
        <v>1500</v>
      </c>
      <c r="K67" s="382"/>
      <c r="L67" s="247" t="s">
        <v>322</v>
      </c>
    </row>
    <row r="68" spans="1:12" s="23" customFormat="1" ht="13.5" thickBot="1" x14ac:dyDescent="0.25">
      <c r="A68" s="169">
        <v>611152</v>
      </c>
      <c r="B68" s="174" t="s">
        <v>156</v>
      </c>
      <c r="C68" s="204">
        <v>2076.67</v>
      </c>
      <c r="D68" s="229">
        <v>0</v>
      </c>
      <c r="E68" s="245"/>
      <c r="F68" s="246"/>
      <c r="G68" s="594"/>
      <c r="H68" s="381"/>
      <c r="I68" s="381"/>
      <c r="J68" s="381"/>
      <c r="K68" s="381">
        <v>2000</v>
      </c>
      <c r="L68" s="246" t="s">
        <v>320</v>
      </c>
    </row>
    <row r="69" spans="1:12" s="23" customFormat="1" x14ac:dyDescent="0.2">
      <c r="A69" s="89">
        <v>611300</v>
      </c>
      <c r="B69" s="181" t="s">
        <v>96</v>
      </c>
      <c r="C69" s="201">
        <v>2234.04</v>
      </c>
      <c r="D69" s="226">
        <v>1719.86</v>
      </c>
      <c r="E69" s="226">
        <f>Tableau2[[#This Row],[Colonne4]]+D70</f>
        <v>1979.4199999999998</v>
      </c>
      <c r="F69" s="228">
        <v>2000</v>
      </c>
      <c r="G69" s="579">
        <v>2500</v>
      </c>
      <c r="H69" s="369">
        <v>2150</v>
      </c>
      <c r="I69" s="369"/>
      <c r="J69" s="369"/>
      <c r="K69" s="383"/>
      <c r="L69" s="27"/>
    </row>
    <row r="70" spans="1:12" s="23" customFormat="1" ht="13.5" thickBot="1" x14ac:dyDescent="0.25">
      <c r="A70" s="27">
        <v>611301</v>
      </c>
      <c r="B70" s="174" t="s">
        <v>245</v>
      </c>
      <c r="C70" s="204">
        <v>540.45000000000005</v>
      </c>
      <c r="D70" s="229">
        <v>259.56</v>
      </c>
      <c r="E70" s="229"/>
      <c r="F70" s="231"/>
      <c r="G70" s="581"/>
      <c r="H70" s="370"/>
      <c r="I70" s="370"/>
      <c r="J70" s="370">
        <v>350</v>
      </c>
      <c r="K70" s="381"/>
      <c r="L70" s="27"/>
    </row>
    <row r="71" spans="1:12" s="23" customFormat="1" x14ac:dyDescent="0.2">
      <c r="A71" s="89">
        <v>611350</v>
      </c>
      <c r="B71" s="428" t="s">
        <v>169</v>
      </c>
      <c r="C71" s="201">
        <v>3303.21</v>
      </c>
      <c r="D71" s="226">
        <v>1778.7</v>
      </c>
      <c r="E71" s="226">
        <f>Tableau2[[#This Row],[Colonne4]]+D72</f>
        <v>2032.8</v>
      </c>
      <c r="F71" s="228">
        <v>3400</v>
      </c>
      <c r="G71" s="579">
        <v>3700</v>
      </c>
      <c r="H71" s="369">
        <v>3200</v>
      </c>
      <c r="I71" s="369"/>
      <c r="J71" s="369"/>
      <c r="K71" s="383"/>
      <c r="L71" s="389"/>
    </row>
    <row r="72" spans="1:12" s="23" customFormat="1" ht="13.5" thickBot="1" x14ac:dyDescent="0.25">
      <c r="A72" s="39">
        <v>611351</v>
      </c>
      <c r="B72" s="174" t="s">
        <v>246</v>
      </c>
      <c r="C72" s="204">
        <v>455.34</v>
      </c>
      <c r="D72" s="229">
        <v>254.1</v>
      </c>
      <c r="E72" s="229"/>
      <c r="F72" s="231"/>
      <c r="G72" s="581"/>
      <c r="H72" s="370"/>
      <c r="I72" s="370"/>
      <c r="J72" s="370">
        <v>500</v>
      </c>
      <c r="K72" s="381"/>
      <c r="L72" s="389"/>
    </row>
    <row r="73" spans="1:12" s="23" customFormat="1" ht="13.5" thickBot="1" x14ac:dyDescent="0.25">
      <c r="A73" s="89">
        <v>611800</v>
      </c>
      <c r="B73" s="97" t="s">
        <v>218</v>
      </c>
      <c r="C73" s="207">
        <v>14.59</v>
      </c>
      <c r="D73" s="232">
        <v>81.48</v>
      </c>
      <c r="E73" s="232">
        <f>Tableau2[[#This Row],[Colonne4]]</f>
        <v>81.48</v>
      </c>
      <c r="F73" s="233">
        <v>100</v>
      </c>
      <c r="G73" s="591">
        <v>100</v>
      </c>
      <c r="H73" s="371">
        <v>100</v>
      </c>
      <c r="I73" s="371"/>
      <c r="J73" s="371"/>
      <c r="K73" s="372"/>
      <c r="L73" s="27"/>
    </row>
    <row r="74" spans="1:12" s="23" customFormat="1" ht="13.5" thickBot="1" x14ac:dyDescent="0.25">
      <c r="A74" s="89">
        <v>611810</v>
      </c>
      <c r="B74" s="425" t="s">
        <v>214</v>
      </c>
      <c r="C74" s="207">
        <v>520.23</v>
      </c>
      <c r="D74" s="232">
        <v>67.27</v>
      </c>
      <c r="E74" s="232">
        <f>Tableau2[[#This Row],[Colonne4]]</f>
        <v>67.27</v>
      </c>
      <c r="F74" s="233">
        <v>500</v>
      </c>
      <c r="G74" s="591">
        <v>250</v>
      </c>
      <c r="H74" s="371">
        <v>250</v>
      </c>
      <c r="I74" s="378"/>
      <c r="J74" s="378"/>
      <c r="K74" s="382"/>
      <c r="L74" s="27"/>
    </row>
    <row r="75" spans="1:12" s="23" customFormat="1" ht="13.5" thickBot="1" x14ac:dyDescent="0.25">
      <c r="A75" s="89">
        <v>611820</v>
      </c>
      <c r="B75" s="425" t="s">
        <v>215</v>
      </c>
      <c r="C75" s="207">
        <v>478</v>
      </c>
      <c r="D75" s="232">
        <v>1062</v>
      </c>
      <c r="E75" s="232">
        <f>Tableau2[[#This Row],[Colonne4]]</f>
        <v>1062</v>
      </c>
      <c r="F75" s="233">
        <v>2000</v>
      </c>
      <c r="G75" s="591">
        <v>1500</v>
      </c>
      <c r="H75" s="371">
        <v>1500</v>
      </c>
      <c r="I75" s="371"/>
      <c r="J75" s="371"/>
      <c r="K75" s="372"/>
      <c r="L75" s="35"/>
    </row>
    <row r="76" spans="1:12" s="23" customFormat="1" x14ac:dyDescent="0.2">
      <c r="A76" s="94">
        <v>611850</v>
      </c>
      <c r="B76" s="428" t="s">
        <v>216</v>
      </c>
      <c r="C76" s="201">
        <v>3032.96</v>
      </c>
      <c r="D76" s="226">
        <v>1822.27</v>
      </c>
      <c r="E76" s="226">
        <f>Tableau2[[#This Row],[Colonne4]]+D77</f>
        <v>1822.27</v>
      </c>
      <c r="F76" s="228">
        <v>2600</v>
      </c>
      <c r="G76" s="579">
        <v>2000</v>
      </c>
      <c r="H76" s="369">
        <v>2500</v>
      </c>
      <c r="I76" s="378"/>
      <c r="J76" s="378"/>
      <c r="K76" s="382"/>
      <c r="L76" s="35"/>
    </row>
    <row r="77" spans="1:12" s="23" customFormat="1" ht="13.5" thickBot="1" x14ac:dyDescent="0.25">
      <c r="A77" s="169">
        <v>611852</v>
      </c>
      <c r="B77" s="174" t="s">
        <v>157</v>
      </c>
      <c r="C77" s="204">
        <v>53.97</v>
      </c>
      <c r="D77" s="229">
        <v>0</v>
      </c>
      <c r="E77" s="229"/>
      <c r="F77" s="231">
        <v>0</v>
      </c>
      <c r="G77" s="594"/>
      <c r="H77" s="381"/>
      <c r="I77" s="382"/>
      <c r="J77" s="382"/>
      <c r="K77" s="378"/>
      <c r="L77" s="63"/>
    </row>
    <row r="78" spans="1:12" s="23" customFormat="1" ht="13.5" thickBot="1" x14ac:dyDescent="0.25">
      <c r="A78" s="89">
        <v>611860</v>
      </c>
      <c r="B78" s="425" t="s">
        <v>217</v>
      </c>
      <c r="C78" s="207">
        <v>596.23</v>
      </c>
      <c r="D78" s="232">
        <v>1454.01</v>
      </c>
      <c r="E78" s="232">
        <f>Tableau2[[#This Row],[Colonne4]]</f>
        <v>1454.01</v>
      </c>
      <c r="F78" s="233">
        <v>750</v>
      </c>
      <c r="G78" s="591">
        <v>1000</v>
      </c>
      <c r="H78" s="371">
        <v>1000</v>
      </c>
      <c r="I78" s="371"/>
      <c r="J78" s="371"/>
      <c r="K78" s="372"/>
      <c r="L78" s="2"/>
    </row>
    <row r="79" spans="1:12" s="23" customFormat="1" x14ac:dyDescent="0.2">
      <c r="A79" s="89">
        <v>611870</v>
      </c>
      <c r="B79" s="428" t="s">
        <v>219</v>
      </c>
      <c r="C79" s="201">
        <v>162.49</v>
      </c>
      <c r="D79" s="226">
        <v>115.02</v>
      </c>
      <c r="E79" s="226">
        <f>Tableau2[[#This Row],[Colonne4]]</f>
        <v>115.02</v>
      </c>
      <c r="F79" s="228">
        <v>0</v>
      </c>
      <c r="G79" s="579">
        <v>100</v>
      </c>
      <c r="H79" s="369">
        <v>100</v>
      </c>
      <c r="I79" s="378"/>
      <c r="J79" s="378"/>
      <c r="K79" s="382"/>
      <c r="L79" s="27"/>
    </row>
    <row r="80" spans="1:12" s="23" customFormat="1" ht="13.5" thickBot="1" x14ac:dyDescent="0.25">
      <c r="A80" s="169">
        <v>611872</v>
      </c>
      <c r="B80" s="174" t="s">
        <v>220</v>
      </c>
      <c r="C80" s="204">
        <v>0</v>
      </c>
      <c r="D80" s="229">
        <v>0</v>
      </c>
      <c r="E80" s="229">
        <f>Tableau2[[#This Row],[Colonne4]]</f>
        <v>0</v>
      </c>
      <c r="F80" s="231">
        <v>0</v>
      </c>
      <c r="G80" s="594"/>
      <c r="H80" s="381"/>
      <c r="I80" s="382"/>
      <c r="J80" s="382"/>
      <c r="K80" s="382"/>
      <c r="L80" s="170"/>
    </row>
    <row r="81" spans="1:12" s="23" customFormat="1" x14ac:dyDescent="0.2">
      <c r="A81" s="89">
        <v>612000</v>
      </c>
      <c r="B81" s="181" t="s">
        <v>97</v>
      </c>
      <c r="C81" s="201">
        <v>5438.15</v>
      </c>
      <c r="D81" s="226">
        <v>3097.6</v>
      </c>
      <c r="E81" s="226">
        <f>Tableau2[[#This Row],[Colonne4]]+D82</f>
        <v>3540.1099999999997</v>
      </c>
      <c r="F81" s="228">
        <v>6300</v>
      </c>
      <c r="G81" s="579">
        <v>6300</v>
      </c>
      <c r="H81" s="369"/>
      <c r="I81" s="369">
        <v>5500</v>
      </c>
      <c r="J81" s="369"/>
      <c r="K81" s="383"/>
      <c r="L81" s="27"/>
    </row>
    <row r="82" spans="1:12" s="23" customFormat="1" ht="13.5" thickBot="1" x14ac:dyDescent="0.25">
      <c r="A82" s="39">
        <v>612001</v>
      </c>
      <c r="B82" s="174" t="s">
        <v>247</v>
      </c>
      <c r="C82" s="204">
        <v>791.67</v>
      </c>
      <c r="D82" s="229">
        <v>442.51</v>
      </c>
      <c r="E82" s="229"/>
      <c r="F82" s="231">
        <v>0</v>
      </c>
      <c r="G82" s="581"/>
      <c r="H82" s="370"/>
      <c r="I82" s="370"/>
      <c r="J82" s="370">
        <v>800</v>
      </c>
      <c r="K82" s="381"/>
      <c r="L82" s="27"/>
    </row>
    <row r="83" spans="1:12" s="23" customFormat="1" x14ac:dyDescent="0.2">
      <c r="A83" s="89">
        <v>612100</v>
      </c>
      <c r="B83" s="181" t="s">
        <v>98</v>
      </c>
      <c r="C83" s="201">
        <v>473.6</v>
      </c>
      <c r="D83" s="226">
        <v>389.48</v>
      </c>
      <c r="E83" s="226">
        <f>Tableau2[[#This Row],[Colonne4]]+D84</f>
        <v>573.48</v>
      </c>
      <c r="F83" s="228">
        <v>700</v>
      </c>
      <c r="G83" s="579">
        <v>750</v>
      </c>
      <c r="H83" s="369"/>
      <c r="I83" s="369">
        <v>500</v>
      </c>
      <c r="J83" s="369"/>
      <c r="K83" s="383"/>
      <c r="L83" s="27"/>
    </row>
    <row r="84" spans="1:12" s="23" customFormat="1" ht="13.5" thickBot="1" x14ac:dyDescent="0.25">
      <c r="A84" s="39">
        <v>612101</v>
      </c>
      <c r="B84" s="174" t="s">
        <v>248</v>
      </c>
      <c r="C84" s="204">
        <v>242</v>
      </c>
      <c r="D84" s="229">
        <v>184</v>
      </c>
      <c r="E84" s="229"/>
      <c r="F84" s="231"/>
      <c r="G84" s="581"/>
      <c r="H84" s="370"/>
      <c r="I84" s="370"/>
      <c r="J84" s="370">
        <v>250</v>
      </c>
      <c r="K84" s="381"/>
      <c r="L84" s="27"/>
    </row>
    <row r="85" spans="1:12" s="23" customFormat="1" x14ac:dyDescent="0.2">
      <c r="A85" s="89">
        <v>612200</v>
      </c>
      <c r="B85" s="428" t="s">
        <v>210</v>
      </c>
      <c r="C85" s="201">
        <v>2749.36</v>
      </c>
      <c r="D85" s="226">
        <v>4289</v>
      </c>
      <c r="E85" s="226">
        <f>Tableau2[[#This Row],[Colonne4]]+D86+D87</f>
        <v>5027.7999999999993</v>
      </c>
      <c r="F85" s="228">
        <v>3000</v>
      </c>
      <c r="G85" s="579">
        <v>3500</v>
      </c>
      <c r="H85" s="369"/>
      <c r="I85" s="369">
        <v>2800</v>
      </c>
      <c r="J85" s="369"/>
      <c r="K85" s="383"/>
      <c r="L85" s="13" t="s">
        <v>323</v>
      </c>
    </row>
    <row r="86" spans="1:12" s="23" customFormat="1" x14ac:dyDescent="0.2">
      <c r="A86" s="39">
        <v>612201</v>
      </c>
      <c r="B86" s="104" t="s">
        <v>249</v>
      </c>
      <c r="C86" s="210">
        <v>654.73</v>
      </c>
      <c r="D86" s="234">
        <v>708.81</v>
      </c>
      <c r="E86" s="234"/>
      <c r="F86" s="236"/>
      <c r="G86" s="580"/>
      <c r="H86" s="378"/>
      <c r="I86" s="378"/>
      <c r="J86" s="378">
        <v>600</v>
      </c>
      <c r="K86" s="382"/>
      <c r="L86" s="27"/>
    </row>
    <row r="87" spans="1:12" s="23" customFormat="1" ht="13.5" thickBot="1" x14ac:dyDescent="0.25">
      <c r="A87" s="169">
        <v>612202</v>
      </c>
      <c r="B87" s="174" t="s">
        <v>211</v>
      </c>
      <c r="C87" s="204">
        <v>501.06</v>
      </c>
      <c r="D87" s="229">
        <v>29.99</v>
      </c>
      <c r="E87" s="234"/>
      <c r="F87" s="231">
        <v>0</v>
      </c>
      <c r="G87" s="594"/>
      <c r="H87" s="381"/>
      <c r="I87" s="381"/>
      <c r="J87" s="381"/>
      <c r="K87" s="370">
        <v>100</v>
      </c>
      <c r="L87" s="641"/>
    </row>
    <row r="88" spans="1:12" s="23" customFormat="1" x14ac:dyDescent="0.2">
      <c r="A88" s="89">
        <v>612300</v>
      </c>
      <c r="B88" s="428" t="s">
        <v>221</v>
      </c>
      <c r="C88" s="201">
        <v>461.45</v>
      </c>
      <c r="D88" s="227">
        <v>0</v>
      </c>
      <c r="E88" s="226">
        <f>Tableau2[[#This Row],[Colonne4]]+D89</f>
        <v>0</v>
      </c>
      <c r="F88" s="542">
        <v>550</v>
      </c>
      <c r="G88" s="579">
        <v>300</v>
      </c>
      <c r="H88" s="369"/>
      <c r="I88" s="378">
        <v>200</v>
      </c>
      <c r="J88" s="378"/>
      <c r="K88" s="382"/>
      <c r="L88" s="35"/>
    </row>
    <row r="89" spans="1:12" s="23" customFormat="1" ht="13.5" thickBot="1" x14ac:dyDescent="0.25">
      <c r="A89" s="39">
        <v>612301</v>
      </c>
      <c r="B89" s="174" t="s">
        <v>222</v>
      </c>
      <c r="C89" s="204">
        <v>50.97</v>
      </c>
      <c r="D89" s="230">
        <v>0</v>
      </c>
      <c r="E89" s="234"/>
      <c r="F89" s="543"/>
      <c r="G89" s="581"/>
      <c r="H89" s="370"/>
      <c r="I89" s="378"/>
      <c r="J89" s="378">
        <v>100</v>
      </c>
      <c r="K89" s="382"/>
      <c r="L89" s="35"/>
    </row>
    <row r="90" spans="1:12" s="23" customFormat="1" x14ac:dyDescent="0.2">
      <c r="A90" s="89">
        <v>612400</v>
      </c>
      <c r="B90" s="428" t="s">
        <v>209</v>
      </c>
      <c r="C90" s="201">
        <v>3499.6</v>
      </c>
      <c r="D90" s="227">
        <v>1737.94</v>
      </c>
      <c r="E90" s="226">
        <f>Tableau2[[#This Row],[Colonne4]]+D91</f>
        <v>1795.05</v>
      </c>
      <c r="F90" s="542">
        <v>2000</v>
      </c>
      <c r="G90" s="579">
        <v>2000</v>
      </c>
      <c r="H90" s="369"/>
      <c r="I90" s="369">
        <v>1200</v>
      </c>
      <c r="J90" s="369"/>
      <c r="K90" s="383"/>
      <c r="L90" s="13" t="s">
        <v>331</v>
      </c>
    </row>
    <row r="91" spans="1:12" s="23" customFormat="1" ht="13.5" thickBot="1" x14ac:dyDescent="0.25">
      <c r="A91" s="39">
        <v>612401</v>
      </c>
      <c r="B91" s="174" t="s">
        <v>250</v>
      </c>
      <c r="C91" s="204">
        <v>753.09</v>
      </c>
      <c r="D91" s="230">
        <v>57.11</v>
      </c>
      <c r="E91" s="229"/>
      <c r="F91" s="543"/>
      <c r="G91" s="581"/>
      <c r="H91" s="370"/>
      <c r="I91" s="370"/>
      <c r="J91" s="370">
        <v>800</v>
      </c>
      <c r="K91" s="381"/>
      <c r="L91" s="149" t="s">
        <v>332</v>
      </c>
    </row>
    <row r="92" spans="1:12" s="23" customFormat="1" ht="13.5" thickBot="1" x14ac:dyDescent="0.25">
      <c r="A92" s="89">
        <v>612500</v>
      </c>
      <c r="B92" s="182" t="s">
        <v>10</v>
      </c>
      <c r="C92" s="207">
        <v>608.73</v>
      </c>
      <c r="D92" s="232">
        <v>329.9</v>
      </c>
      <c r="E92" s="234">
        <f>Tableau2[[#This Row],[Colonne4]]</f>
        <v>329.9</v>
      </c>
      <c r="F92" s="233">
        <v>300</v>
      </c>
      <c r="G92" s="591">
        <v>350</v>
      </c>
      <c r="H92" s="371"/>
      <c r="I92" s="378">
        <v>350</v>
      </c>
      <c r="J92" s="378"/>
      <c r="K92" s="382"/>
      <c r="L92" s="27"/>
    </row>
    <row r="93" spans="1:12" s="23" customFormat="1" ht="13.5" thickBot="1" x14ac:dyDescent="0.25">
      <c r="A93" s="89">
        <v>612510</v>
      </c>
      <c r="B93" s="182" t="s">
        <v>70</v>
      </c>
      <c r="C93" s="207">
        <v>126.93</v>
      </c>
      <c r="D93" s="232">
        <v>72.099999999999994</v>
      </c>
      <c r="E93" s="226">
        <f>Tableau2[[#This Row],[Colonne4]]</f>
        <v>72.099999999999994</v>
      </c>
      <c r="F93" s="233">
        <v>130</v>
      </c>
      <c r="G93" s="591">
        <v>75</v>
      </c>
      <c r="H93" s="371">
        <v>75</v>
      </c>
      <c r="I93" s="371"/>
      <c r="J93" s="371"/>
      <c r="K93" s="372"/>
      <c r="L93" s="27"/>
    </row>
    <row r="94" spans="1:12" s="23" customFormat="1" ht="13.5" thickBot="1" x14ac:dyDescent="0.25">
      <c r="A94" s="95">
        <v>623010</v>
      </c>
      <c r="B94" s="98" t="s">
        <v>9</v>
      </c>
      <c r="C94" s="210">
        <v>102.5</v>
      </c>
      <c r="D94" s="234">
        <v>0</v>
      </c>
      <c r="E94" s="226">
        <f>Tableau2[[#This Row],[Colonne4]]</f>
        <v>0</v>
      </c>
      <c r="F94" s="231">
        <v>100</v>
      </c>
      <c r="G94" s="580">
        <v>0</v>
      </c>
      <c r="H94" s="370"/>
      <c r="I94" s="370"/>
      <c r="J94" s="370"/>
      <c r="K94" s="381"/>
      <c r="L94" s="28"/>
    </row>
    <row r="95" spans="1:12" s="23" customFormat="1" ht="13.5" thickBot="1" x14ac:dyDescent="0.25">
      <c r="A95" s="59"/>
      <c r="B95" s="59" t="s">
        <v>149</v>
      </c>
      <c r="C95" s="395">
        <f>SUM(C60:C94)</f>
        <v>62693.799999999988</v>
      </c>
      <c r="D95" s="248">
        <f t="shared" ref="D95:H95" si="5">SUM(D60:D94)</f>
        <v>42249.98</v>
      </c>
      <c r="E95" s="215">
        <f t="shared" si="5"/>
        <v>42249.979999999996</v>
      </c>
      <c r="F95" s="249">
        <f t="shared" si="5"/>
        <v>61030</v>
      </c>
      <c r="G95" s="592">
        <f t="shared" si="5"/>
        <v>58425</v>
      </c>
      <c r="H95" s="380">
        <f t="shared" si="5"/>
        <v>38775</v>
      </c>
      <c r="I95" s="380">
        <f t="shared" ref="I95" si="6">SUM(I60:I94)</f>
        <v>10550</v>
      </c>
      <c r="J95" s="380">
        <f t="shared" ref="J95" si="7">SUM(J60:J94)</f>
        <v>6500</v>
      </c>
      <c r="K95" s="380">
        <f t="shared" ref="K95" si="8">SUM(K60:K94)</f>
        <v>3100</v>
      </c>
      <c r="L95" s="32"/>
    </row>
    <row r="96" spans="1:12" s="23" customFormat="1" ht="13.5" thickBot="1" x14ac:dyDescent="0.25">
      <c r="A96" s="58"/>
      <c r="B96" s="59"/>
      <c r="C96" s="41"/>
      <c r="D96" s="41"/>
      <c r="E96" s="41"/>
      <c r="F96" s="41"/>
      <c r="G96" s="572"/>
      <c r="H96" s="41"/>
      <c r="I96" s="41"/>
      <c r="J96" s="41"/>
      <c r="K96" s="41"/>
      <c r="L96" s="57"/>
    </row>
    <row r="97" spans="1:12" s="23" customFormat="1" ht="13.5" thickBot="1" x14ac:dyDescent="0.25">
      <c r="A97" s="58"/>
      <c r="B97" s="59"/>
      <c r="C97" s="397" t="s">
        <v>182</v>
      </c>
      <c r="D97" s="219" t="s">
        <v>74</v>
      </c>
      <c r="E97" s="153" t="s">
        <v>74</v>
      </c>
      <c r="F97" s="221" t="s">
        <v>181</v>
      </c>
      <c r="G97" s="587" t="s">
        <v>181</v>
      </c>
      <c r="H97" s="222" t="s">
        <v>177</v>
      </c>
      <c r="I97" s="223" t="s">
        <v>195</v>
      </c>
      <c r="J97" s="223" t="s">
        <v>177</v>
      </c>
      <c r="K97" s="223" t="s">
        <v>177</v>
      </c>
      <c r="L97" s="24" t="s">
        <v>71</v>
      </c>
    </row>
    <row r="98" spans="1:12" s="23" customFormat="1" ht="16.5" thickBot="1" x14ac:dyDescent="0.3">
      <c r="A98" s="72" t="s">
        <v>1</v>
      </c>
      <c r="B98" s="399" t="s">
        <v>200</v>
      </c>
      <c r="C98" s="442">
        <v>2018</v>
      </c>
      <c r="D98" s="315" t="s">
        <v>201</v>
      </c>
      <c r="E98" s="443" t="s">
        <v>170</v>
      </c>
      <c r="F98" s="444">
        <v>2019</v>
      </c>
      <c r="G98" s="588">
        <v>2020</v>
      </c>
      <c r="H98" s="445" t="s">
        <v>173</v>
      </c>
      <c r="I98" s="446">
        <v>109</v>
      </c>
      <c r="J98" s="446" t="s">
        <v>174</v>
      </c>
      <c r="K98" s="446" t="s">
        <v>180</v>
      </c>
      <c r="L98" s="25" t="s">
        <v>73</v>
      </c>
    </row>
    <row r="99" spans="1:12" s="23" customFormat="1" ht="13.5" thickBot="1" x14ac:dyDescent="0.25">
      <c r="A99" s="26"/>
      <c r="B99" s="441" t="s">
        <v>136</v>
      </c>
      <c r="C99" s="454"/>
      <c r="D99" s="455"/>
      <c r="E99" s="455"/>
      <c r="F99" s="456"/>
      <c r="G99" s="596"/>
      <c r="H99" s="457"/>
      <c r="I99" s="457"/>
      <c r="J99" s="457"/>
      <c r="K99" s="458"/>
      <c r="L99" s="186"/>
    </row>
    <row r="100" spans="1:12" s="23" customFormat="1" ht="13.5" thickBot="1" x14ac:dyDescent="0.25">
      <c r="A100" s="39">
        <v>613050</v>
      </c>
      <c r="B100" s="195" t="s">
        <v>72</v>
      </c>
      <c r="C100" s="204">
        <v>0</v>
      </c>
      <c r="D100" s="205">
        <v>0</v>
      </c>
      <c r="E100" s="205">
        <f>Tableau2[[#This Row],[Colonne4]]</f>
        <v>0</v>
      </c>
      <c r="F100" s="254">
        <v>0</v>
      </c>
      <c r="G100" s="581"/>
      <c r="H100" s="370"/>
      <c r="I100" s="386"/>
      <c r="J100" s="386"/>
      <c r="K100" s="386"/>
      <c r="L100" s="184"/>
    </row>
    <row r="101" spans="1:12" s="23" customFormat="1" ht="13.5" thickBot="1" x14ac:dyDescent="0.25">
      <c r="A101" s="39">
        <v>613100</v>
      </c>
      <c r="B101" s="195" t="s">
        <v>85</v>
      </c>
      <c r="C101" s="207">
        <v>842.91</v>
      </c>
      <c r="D101" s="208">
        <v>868.16</v>
      </c>
      <c r="E101" s="208">
        <f>Tableau2[[#This Row],[Colonne4]]</f>
        <v>868.16</v>
      </c>
      <c r="F101" s="251">
        <v>850</v>
      </c>
      <c r="G101" s="591">
        <v>870</v>
      </c>
      <c r="H101" s="371"/>
      <c r="I101" s="371">
        <v>870</v>
      </c>
      <c r="J101" s="384"/>
      <c r="K101" s="384"/>
      <c r="L101" s="184"/>
    </row>
    <row r="102" spans="1:12" s="23" customFormat="1" ht="13.5" thickBot="1" x14ac:dyDescent="0.25">
      <c r="A102" s="99">
        <v>614000</v>
      </c>
      <c r="B102" s="429" t="s">
        <v>12</v>
      </c>
      <c r="C102" s="207">
        <v>2559.9299999999998</v>
      </c>
      <c r="D102" s="208">
        <v>1657.71</v>
      </c>
      <c r="E102" s="208">
        <f>Tableau2[[#This Row],[Colonne4]]</f>
        <v>1657.71</v>
      </c>
      <c r="F102" s="251">
        <v>2000</v>
      </c>
      <c r="G102" s="591">
        <v>2600</v>
      </c>
      <c r="H102" s="371">
        <v>2600</v>
      </c>
      <c r="I102" s="384"/>
      <c r="J102" s="384"/>
      <c r="K102" s="384"/>
      <c r="L102" s="184"/>
    </row>
    <row r="103" spans="1:12" s="23" customFormat="1" ht="13.5" thickBot="1" x14ac:dyDescent="0.25">
      <c r="A103" s="99">
        <v>614010</v>
      </c>
      <c r="B103" s="430" t="s">
        <v>158</v>
      </c>
      <c r="C103" s="207">
        <v>492.85</v>
      </c>
      <c r="D103" s="208">
        <v>362.37</v>
      </c>
      <c r="E103" s="208">
        <f>Tableau2[[#This Row],[Colonne4]]</f>
        <v>362.37</v>
      </c>
      <c r="F103" s="251">
        <v>700</v>
      </c>
      <c r="G103" s="591">
        <v>500</v>
      </c>
      <c r="H103" s="371"/>
      <c r="I103" s="384">
        <v>500</v>
      </c>
      <c r="J103" s="384"/>
      <c r="K103" s="384"/>
      <c r="L103" s="187"/>
    </row>
    <row r="104" spans="1:12" s="23" customFormat="1" ht="13.5" thickBot="1" x14ac:dyDescent="0.25">
      <c r="A104" s="112" t="s">
        <v>159</v>
      </c>
      <c r="B104" s="430" t="s">
        <v>160</v>
      </c>
      <c r="C104" s="207">
        <v>491.63</v>
      </c>
      <c r="D104" s="208">
        <v>490.8</v>
      </c>
      <c r="E104" s="208">
        <f>Tableau2[[#This Row],[Colonne4]]</f>
        <v>490.8</v>
      </c>
      <c r="F104" s="253">
        <v>510</v>
      </c>
      <c r="G104" s="591">
        <v>500</v>
      </c>
      <c r="H104" s="371"/>
      <c r="I104" s="384"/>
      <c r="J104" s="384"/>
      <c r="K104" s="384"/>
      <c r="L104" s="81"/>
    </row>
    <row r="105" spans="1:12" s="23" customFormat="1" ht="13.5" thickBot="1" x14ac:dyDescent="0.25">
      <c r="A105" s="39">
        <v>614020</v>
      </c>
      <c r="B105" s="195" t="s">
        <v>11</v>
      </c>
      <c r="C105" s="207">
        <v>365.87</v>
      </c>
      <c r="D105" s="208">
        <v>163.08000000000001</v>
      </c>
      <c r="E105" s="208">
        <f>Tableau2[[#This Row],[Colonne4]]</f>
        <v>163.08000000000001</v>
      </c>
      <c r="F105" s="251">
        <v>350</v>
      </c>
      <c r="G105" s="591">
        <v>370</v>
      </c>
      <c r="H105" s="371">
        <v>370</v>
      </c>
      <c r="I105" s="384"/>
      <c r="J105" s="384"/>
      <c r="K105" s="384"/>
      <c r="L105" s="188"/>
    </row>
    <row r="106" spans="1:12" s="37" customFormat="1" x14ac:dyDescent="0.2">
      <c r="A106" s="89">
        <v>614100</v>
      </c>
      <c r="B106" s="181" t="s">
        <v>101</v>
      </c>
      <c r="C106" s="201">
        <v>2830.48</v>
      </c>
      <c r="D106" s="202">
        <v>1843.1</v>
      </c>
      <c r="E106" s="202">
        <f>Tableau2[[#This Row],[Colonne4]]+D107</f>
        <v>2303.84</v>
      </c>
      <c r="F106" s="253">
        <v>4000</v>
      </c>
      <c r="G106" s="579">
        <v>4000</v>
      </c>
      <c r="H106" s="369"/>
      <c r="I106" s="385">
        <v>3000</v>
      </c>
      <c r="J106" s="385"/>
      <c r="K106" s="385"/>
      <c r="L106" s="191"/>
    </row>
    <row r="107" spans="1:12" s="37" customFormat="1" ht="13.5" thickBot="1" x14ac:dyDescent="0.25">
      <c r="A107" s="39">
        <v>614101</v>
      </c>
      <c r="B107" s="93" t="s">
        <v>105</v>
      </c>
      <c r="C107" s="204">
        <v>789.84</v>
      </c>
      <c r="D107" s="205">
        <v>460.74</v>
      </c>
      <c r="E107" s="205"/>
      <c r="F107" s="254"/>
      <c r="G107" s="581"/>
      <c r="H107" s="370"/>
      <c r="I107" s="386"/>
      <c r="J107" s="386">
        <v>1000</v>
      </c>
      <c r="K107" s="386"/>
      <c r="L107" s="192"/>
    </row>
    <row r="108" spans="1:12" s="37" customFormat="1" ht="13.5" thickBot="1" x14ac:dyDescent="0.25">
      <c r="A108" s="99">
        <v>614150</v>
      </c>
      <c r="B108" s="195" t="s">
        <v>35</v>
      </c>
      <c r="C108" s="207">
        <v>0</v>
      </c>
      <c r="D108" s="208">
        <v>0</v>
      </c>
      <c r="E108" s="208">
        <f>Tableau2[[#This Row],[Colonne4]]</f>
        <v>0</v>
      </c>
      <c r="F108" s="251">
        <v>365</v>
      </c>
      <c r="G108" s="591">
        <v>0</v>
      </c>
      <c r="H108" s="371"/>
      <c r="I108" s="384"/>
      <c r="J108" s="384"/>
      <c r="K108" s="384"/>
      <c r="L108" s="189"/>
    </row>
    <row r="109" spans="1:12" s="23" customFormat="1" x14ac:dyDescent="0.2">
      <c r="A109" s="89">
        <v>614200</v>
      </c>
      <c r="B109" s="181" t="s">
        <v>102</v>
      </c>
      <c r="C109" s="201">
        <v>5553.78</v>
      </c>
      <c r="D109" s="202">
        <v>3739.68</v>
      </c>
      <c r="E109" s="202">
        <f>Tableau2[[#This Row],[Colonne4]]+D110</f>
        <v>4535.84</v>
      </c>
      <c r="F109" s="253">
        <v>6000</v>
      </c>
      <c r="G109" s="579">
        <v>7150</v>
      </c>
      <c r="H109" s="369"/>
      <c r="I109" s="385">
        <v>5770</v>
      </c>
      <c r="J109" s="385"/>
      <c r="K109" s="385"/>
      <c r="L109" s="184"/>
    </row>
    <row r="110" spans="1:12" s="23" customFormat="1" ht="13.5" thickBot="1" x14ac:dyDescent="0.25">
      <c r="A110" s="39">
        <v>614201</v>
      </c>
      <c r="B110" s="93" t="s">
        <v>103</v>
      </c>
      <c r="C110" s="210">
        <v>1329.68</v>
      </c>
      <c r="D110" s="211">
        <v>796.16</v>
      </c>
      <c r="E110" s="211"/>
      <c r="F110" s="255"/>
      <c r="G110" s="580"/>
      <c r="H110" s="378"/>
      <c r="I110" s="387"/>
      <c r="J110" s="387">
        <v>1380</v>
      </c>
      <c r="K110" s="387"/>
      <c r="L110" s="184"/>
    </row>
    <row r="111" spans="1:12" s="23" customFormat="1" ht="13.5" thickBot="1" x14ac:dyDescent="0.25">
      <c r="A111" s="39"/>
      <c r="B111" s="433" t="s">
        <v>135</v>
      </c>
      <c r="C111" s="451"/>
      <c r="D111" s="436"/>
      <c r="E111" s="436"/>
      <c r="F111" s="452"/>
      <c r="G111" s="597"/>
      <c r="H111" s="453"/>
      <c r="I111" s="453"/>
      <c r="J111" s="453"/>
      <c r="K111" s="450"/>
      <c r="L111" s="190"/>
    </row>
    <row r="112" spans="1:12" s="23" customFormat="1" ht="13.5" thickBot="1" x14ac:dyDescent="0.25">
      <c r="A112" s="39">
        <v>616001</v>
      </c>
      <c r="B112" s="195" t="s">
        <v>13</v>
      </c>
      <c r="C112" s="204">
        <v>1697.46</v>
      </c>
      <c r="D112" s="205">
        <v>303.10000000000002</v>
      </c>
      <c r="E112" s="205">
        <f>Tableau2[[#This Row],[Colonne4]]</f>
        <v>303.10000000000002</v>
      </c>
      <c r="F112" s="254">
        <v>1200</v>
      </c>
      <c r="G112" s="581">
        <v>1700</v>
      </c>
      <c r="H112" s="370"/>
      <c r="I112" s="386">
        <v>1700</v>
      </c>
      <c r="J112" s="386"/>
      <c r="K112" s="386"/>
      <c r="L112" s="191"/>
    </row>
    <row r="113" spans="1:12" s="41" customFormat="1" ht="13.5" thickBot="1" x14ac:dyDescent="0.25">
      <c r="A113" s="39">
        <v>616002</v>
      </c>
      <c r="B113" s="430" t="s">
        <v>14</v>
      </c>
      <c r="C113" s="207">
        <v>17.89</v>
      </c>
      <c r="D113" s="208">
        <v>0</v>
      </c>
      <c r="E113" s="208">
        <f>Tableau2[[#This Row],[Colonne4]]</f>
        <v>0</v>
      </c>
      <c r="F113" s="251">
        <v>300</v>
      </c>
      <c r="G113" s="591">
        <v>300</v>
      </c>
      <c r="H113" s="371"/>
      <c r="I113" s="384">
        <v>300</v>
      </c>
      <c r="J113" s="384"/>
      <c r="K113" s="384"/>
      <c r="L113" s="190"/>
    </row>
    <row r="114" spans="1:12" s="23" customFormat="1" ht="13.5" thickBot="1" x14ac:dyDescent="0.25">
      <c r="A114" s="39">
        <v>616003</v>
      </c>
      <c r="B114" s="430" t="s">
        <v>212</v>
      </c>
      <c r="C114" s="207">
        <v>464.91</v>
      </c>
      <c r="D114" s="208">
        <v>170.83</v>
      </c>
      <c r="E114" s="208">
        <f>Tableau2[[#This Row],[Colonne4]]</f>
        <v>170.83</v>
      </c>
      <c r="F114" s="251">
        <v>350</v>
      </c>
      <c r="G114" s="591">
        <v>500</v>
      </c>
      <c r="H114" s="371"/>
      <c r="I114" s="384">
        <v>500</v>
      </c>
      <c r="J114" s="384"/>
      <c r="K114" s="384"/>
      <c r="L114" s="191"/>
    </row>
    <row r="115" spans="1:12" s="23" customFormat="1" ht="13.5" thickBot="1" x14ac:dyDescent="0.25">
      <c r="A115" s="39">
        <v>616004</v>
      </c>
      <c r="B115" s="195" t="s">
        <v>65</v>
      </c>
      <c r="C115" s="207">
        <v>0</v>
      </c>
      <c r="D115" s="208">
        <v>0</v>
      </c>
      <c r="E115" s="208">
        <f>Tableau2[[#This Row],[Colonne4]]</f>
        <v>0</v>
      </c>
      <c r="F115" s="251">
        <v>0</v>
      </c>
      <c r="G115" s="591">
        <v>0</v>
      </c>
      <c r="H115" s="371"/>
      <c r="I115" s="384"/>
      <c r="J115" s="384"/>
      <c r="K115" s="384"/>
      <c r="L115" s="192"/>
    </row>
    <row r="116" spans="1:12" s="23" customFormat="1" ht="13.5" thickBot="1" x14ac:dyDescent="0.25">
      <c r="A116" s="39">
        <v>616005</v>
      </c>
      <c r="B116" s="195" t="s">
        <v>15</v>
      </c>
      <c r="C116" s="207">
        <v>0</v>
      </c>
      <c r="D116" s="208">
        <v>0</v>
      </c>
      <c r="E116" s="208">
        <f>Tableau2[[#This Row],[Colonne4]]</f>
        <v>0</v>
      </c>
      <c r="F116" s="251">
        <v>0</v>
      </c>
      <c r="G116" s="591">
        <v>0</v>
      </c>
      <c r="H116" s="371"/>
      <c r="I116" s="384"/>
      <c r="J116" s="384"/>
      <c r="K116" s="384"/>
      <c r="L116" s="192"/>
    </row>
    <row r="117" spans="1:12" s="23" customFormat="1" ht="13.5" thickBot="1" x14ac:dyDescent="0.25">
      <c r="A117" s="39">
        <v>615000</v>
      </c>
      <c r="B117" s="431" t="s">
        <v>56</v>
      </c>
      <c r="C117" s="201">
        <v>0</v>
      </c>
      <c r="D117" s="202">
        <v>0</v>
      </c>
      <c r="E117" s="202">
        <f>Tableau2[[#This Row],[Colonne4]]</f>
        <v>0</v>
      </c>
      <c r="F117" s="253">
        <v>0</v>
      </c>
      <c r="G117" s="579">
        <v>0</v>
      </c>
      <c r="H117" s="369"/>
      <c r="I117" s="385"/>
      <c r="J117" s="385"/>
      <c r="K117" s="385"/>
      <c r="L117" s="184"/>
    </row>
    <row r="118" spans="1:12" s="23" customFormat="1" ht="13.5" thickBot="1" x14ac:dyDescent="0.25">
      <c r="A118" s="39"/>
      <c r="B118" s="433" t="s">
        <v>134</v>
      </c>
      <c r="C118" s="447"/>
      <c r="D118" s="419"/>
      <c r="E118" s="419"/>
      <c r="F118" s="448"/>
      <c r="G118" s="598"/>
      <c r="H118" s="449"/>
      <c r="I118" s="449"/>
      <c r="J118" s="449"/>
      <c r="K118" s="384"/>
      <c r="L118" s="184"/>
    </row>
    <row r="119" spans="1:12" s="23" customFormat="1" x14ac:dyDescent="0.2">
      <c r="A119" s="89">
        <v>614300</v>
      </c>
      <c r="B119" s="181" t="s">
        <v>100</v>
      </c>
      <c r="C119" s="210">
        <v>1738.88</v>
      </c>
      <c r="D119" s="211">
        <v>1529.96</v>
      </c>
      <c r="E119" s="211">
        <f>Tableau2[[#This Row],[Colonne4]]+D120</f>
        <v>1815.98</v>
      </c>
      <c r="F119" s="255">
        <v>1800</v>
      </c>
      <c r="G119" s="580">
        <v>2200</v>
      </c>
      <c r="H119" s="378"/>
      <c r="I119" s="387">
        <v>1900</v>
      </c>
      <c r="J119" s="387"/>
      <c r="K119" s="387"/>
      <c r="L119" s="184"/>
    </row>
    <row r="120" spans="1:12" s="23" customFormat="1" ht="13.5" thickBot="1" x14ac:dyDescent="0.25">
      <c r="A120" s="39">
        <v>614301</v>
      </c>
      <c r="B120" s="93" t="s">
        <v>104</v>
      </c>
      <c r="C120" s="204">
        <v>225</v>
      </c>
      <c r="D120" s="205">
        <v>286.02</v>
      </c>
      <c r="E120" s="205"/>
      <c r="F120" s="254"/>
      <c r="G120" s="581"/>
      <c r="H120" s="370"/>
      <c r="I120" s="386"/>
      <c r="J120" s="386">
        <v>300</v>
      </c>
      <c r="K120" s="386"/>
      <c r="L120" s="184"/>
    </row>
    <row r="121" spans="1:12" s="23" customFormat="1" ht="13.5" thickBot="1" x14ac:dyDescent="0.25">
      <c r="A121" s="39">
        <v>615200</v>
      </c>
      <c r="B121" s="195" t="s">
        <v>54</v>
      </c>
      <c r="C121" s="207">
        <v>70.2</v>
      </c>
      <c r="D121" s="208">
        <v>0</v>
      </c>
      <c r="E121" s="205">
        <f>Tableau2[[#This Row],[Colonne4]]</f>
        <v>0</v>
      </c>
      <c r="F121" s="251">
        <v>71</v>
      </c>
      <c r="G121" s="591">
        <v>75</v>
      </c>
      <c r="H121" s="371"/>
      <c r="I121" s="384"/>
      <c r="J121" s="384"/>
      <c r="K121" s="384"/>
      <c r="L121" s="188"/>
    </row>
    <row r="122" spans="1:12" s="23" customFormat="1" ht="13.5" thickBot="1" x14ac:dyDescent="0.25">
      <c r="A122" s="39">
        <v>614400</v>
      </c>
      <c r="B122" s="429" t="s">
        <v>49</v>
      </c>
      <c r="C122" s="207">
        <v>0</v>
      </c>
      <c r="D122" s="208">
        <v>0</v>
      </c>
      <c r="E122" s="208">
        <f>Tableau2[[#This Row],[Colonne4]]</f>
        <v>0</v>
      </c>
      <c r="F122" s="251">
        <v>531</v>
      </c>
      <c r="G122" s="591">
        <v>0</v>
      </c>
      <c r="H122" s="371"/>
      <c r="I122" s="384"/>
      <c r="J122" s="384"/>
      <c r="K122" s="384"/>
      <c r="L122" s="184"/>
    </row>
    <row r="123" spans="1:12" s="23" customFormat="1" ht="13.5" thickBot="1" x14ac:dyDescent="0.25">
      <c r="A123" s="90">
        <v>614410</v>
      </c>
      <c r="B123" s="93" t="s">
        <v>55</v>
      </c>
      <c r="C123" s="210">
        <v>0</v>
      </c>
      <c r="D123" s="205">
        <v>0</v>
      </c>
      <c r="E123" s="205">
        <f>Tableau2[[#This Row],[Colonne4]]</f>
        <v>0</v>
      </c>
      <c r="F123" s="254">
        <v>0</v>
      </c>
      <c r="G123" s="581">
        <v>0</v>
      </c>
      <c r="H123" s="370"/>
      <c r="I123" s="386"/>
      <c r="J123" s="386"/>
      <c r="K123" s="386"/>
      <c r="L123" s="193"/>
    </row>
    <row r="124" spans="1:12" s="23" customFormat="1" ht="13.5" thickBot="1" x14ac:dyDescent="0.25">
      <c r="A124" s="62"/>
      <c r="B124" s="59" t="s">
        <v>149</v>
      </c>
      <c r="C124" s="395">
        <f t="shared" ref="C124:K124" si="9">SUM(C100:C123)</f>
        <v>19471.310000000001</v>
      </c>
      <c r="D124" s="302">
        <f t="shared" si="9"/>
        <v>12671.71</v>
      </c>
      <c r="E124" s="240">
        <f t="shared" si="9"/>
        <v>12671.71</v>
      </c>
      <c r="F124" s="256">
        <f t="shared" si="9"/>
        <v>19027</v>
      </c>
      <c r="G124" s="599">
        <f t="shared" si="9"/>
        <v>20765</v>
      </c>
      <c r="H124" s="388">
        <f t="shared" si="9"/>
        <v>2970</v>
      </c>
      <c r="I124" s="388">
        <f t="shared" si="9"/>
        <v>14540</v>
      </c>
      <c r="J124" s="388">
        <f t="shared" si="9"/>
        <v>2680</v>
      </c>
      <c r="K124" s="388">
        <f t="shared" si="9"/>
        <v>0</v>
      </c>
      <c r="L124" s="110"/>
    </row>
    <row r="125" spans="1:12" s="23" customFormat="1" x14ac:dyDescent="0.2">
      <c r="A125" s="59"/>
      <c r="B125" s="59"/>
      <c r="C125" s="59"/>
      <c r="D125" s="59"/>
      <c r="E125" s="59"/>
      <c r="F125" s="59"/>
      <c r="G125" s="600"/>
      <c r="H125" s="59"/>
      <c r="I125" s="393" t="s">
        <v>324</v>
      </c>
      <c r="J125" s="392">
        <f>J124+J95+J55-J37+J29+J37</f>
        <v>20930</v>
      </c>
      <c r="K125" s="59"/>
      <c r="L125" s="59"/>
    </row>
    <row r="126" spans="1:12" s="23" customFormat="1" x14ac:dyDescent="0.2">
      <c r="A126" s="59"/>
      <c r="B126" s="59"/>
      <c r="C126" s="59"/>
      <c r="D126" s="59"/>
      <c r="E126" s="59"/>
      <c r="F126" s="59"/>
      <c r="G126" s="595"/>
      <c r="H126" s="59"/>
      <c r="I126" s="59"/>
      <c r="J126" s="59"/>
      <c r="K126" s="59"/>
      <c r="L126" s="59"/>
    </row>
    <row r="127" spans="1:12" s="23" customFormat="1" ht="13.5" thickBot="1" x14ac:dyDescent="0.25">
      <c r="A127" s="59"/>
      <c r="B127" s="59"/>
      <c r="C127" s="59"/>
      <c r="D127" s="59"/>
      <c r="E127" s="59"/>
      <c r="F127" s="59"/>
      <c r="G127" s="595"/>
      <c r="H127" s="59"/>
      <c r="I127" s="59"/>
      <c r="J127" s="59"/>
      <c r="K127" s="59"/>
      <c r="L127" s="59"/>
    </row>
    <row r="128" spans="1:12" s="23" customFormat="1" ht="13.5" thickBot="1" x14ac:dyDescent="0.25">
      <c r="A128" s="62"/>
      <c r="B128" s="62"/>
      <c r="C128" s="397" t="s">
        <v>182</v>
      </c>
      <c r="D128" s="219" t="s">
        <v>74</v>
      </c>
      <c r="E128" s="153" t="s">
        <v>74</v>
      </c>
      <c r="F128" s="221" t="s">
        <v>181</v>
      </c>
      <c r="G128" s="587" t="s">
        <v>181</v>
      </c>
      <c r="H128" s="222" t="s">
        <v>177</v>
      </c>
      <c r="I128" s="223" t="s">
        <v>195</v>
      </c>
      <c r="J128" s="223" t="s">
        <v>177</v>
      </c>
      <c r="K128" s="223" t="s">
        <v>177</v>
      </c>
      <c r="L128" s="24" t="s">
        <v>71</v>
      </c>
    </row>
    <row r="129" spans="1:12" s="23" customFormat="1" ht="16.5" thickBot="1" x14ac:dyDescent="0.3">
      <c r="A129" s="105" t="s">
        <v>1</v>
      </c>
      <c r="B129" s="396" t="s">
        <v>200</v>
      </c>
      <c r="C129" s="442">
        <v>2108</v>
      </c>
      <c r="D129" s="315" t="s">
        <v>201</v>
      </c>
      <c r="E129" s="443" t="s">
        <v>170</v>
      </c>
      <c r="F129" s="444">
        <v>2019</v>
      </c>
      <c r="G129" s="588">
        <v>2020</v>
      </c>
      <c r="H129" s="445" t="s">
        <v>173</v>
      </c>
      <c r="I129" s="446">
        <v>109</v>
      </c>
      <c r="J129" s="446" t="s">
        <v>174</v>
      </c>
      <c r="K129" s="446" t="s">
        <v>180</v>
      </c>
      <c r="L129" s="25" t="s">
        <v>73</v>
      </c>
    </row>
    <row r="130" spans="1:12" s="23" customFormat="1" ht="13.5" thickBot="1" x14ac:dyDescent="0.25">
      <c r="A130" s="27"/>
      <c r="B130" s="441" t="s">
        <v>128</v>
      </c>
      <c r="C130" s="498"/>
      <c r="D130" s="498"/>
      <c r="E130" s="498"/>
      <c r="F130" s="498"/>
      <c r="G130" s="498"/>
      <c r="H130" s="498"/>
      <c r="I130" s="498"/>
      <c r="J130" s="498"/>
      <c r="K130" s="498"/>
      <c r="L130" s="280"/>
    </row>
    <row r="131" spans="1:12" s="23" customFormat="1" x14ac:dyDescent="0.2">
      <c r="A131" s="325">
        <v>623000</v>
      </c>
      <c r="B131" s="474" t="s">
        <v>161</v>
      </c>
      <c r="C131" s="566">
        <v>5015.03</v>
      </c>
      <c r="D131" s="642">
        <v>4763.55</v>
      </c>
      <c r="E131" s="202">
        <f>Tableau2[[#This Row],[Colonne4]]+D132+D133</f>
        <v>4763.55</v>
      </c>
      <c r="F131" s="257">
        <v>6200</v>
      </c>
      <c r="G131" s="579">
        <v>6500</v>
      </c>
      <c r="H131" s="387"/>
      <c r="I131" s="571"/>
      <c r="J131" s="203"/>
      <c r="K131" s="646"/>
      <c r="L131" s="78"/>
    </row>
    <row r="132" spans="1:12" s="23" customFormat="1" x14ac:dyDescent="0.2">
      <c r="A132" s="169">
        <v>623012</v>
      </c>
      <c r="B132" s="471" t="s">
        <v>252</v>
      </c>
      <c r="C132" s="565">
        <v>1240.3699999999999</v>
      </c>
      <c r="D132" s="235">
        <v>0</v>
      </c>
      <c r="E132" s="211"/>
      <c r="F132" s="243"/>
      <c r="G132" s="580"/>
      <c r="H132" s="472"/>
      <c r="I132" s="643"/>
      <c r="J132" s="378"/>
      <c r="K132" s="644"/>
      <c r="L132" s="82"/>
    </row>
    <row r="133" spans="1:12" s="23" customFormat="1" ht="13.5" thickBot="1" x14ac:dyDescent="0.25">
      <c r="A133" s="322">
        <v>623013</v>
      </c>
      <c r="B133" s="475" t="s">
        <v>251</v>
      </c>
      <c r="C133" s="567">
        <v>245.13</v>
      </c>
      <c r="D133" s="230">
        <v>0</v>
      </c>
      <c r="E133" s="413"/>
      <c r="F133" s="486"/>
      <c r="G133" s="583"/>
      <c r="H133" s="476"/>
      <c r="I133" s="645"/>
      <c r="J133" s="370"/>
      <c r="K133" s="486"/>
      <c r="L133" s="321"/>
    </row>
    <row r="134" spans="1:12" s="23" customFormat="1" x14ac:dyDescent="0.2">
      <c r="A134" s="39">
        <v>623001</v>
      </c>
      <c r="B134" s="97" t="s">
        <v>162</v>
      </c>
      <c r="C134" s="261">
        <v>2116.8000000000002</v>
      </c>
      <c r="D134" s="211">
        <v>3035.76</v>
      </c>
      <c r="E134" s="262">
        <f>Tableau2[[#This Row],[Colonne4]]+D135</f>
        <v>3035.76</v>
      </c>
      <c r="F134" s="263">
        <v>2500</v>
      </c>
      <c r="G134" s="580">
        <v>2600</v>
      </c>
      <c r="H134" s="212"/>
      <c r="I134" s="212"/>
      <c r="J134" s="212"/>
      <c r="K134" s="212"/>
      <c r="L134" s="7"/>
    </row>
    <row r="135" spans="1:12" s="23" customFormat="1" ht="13.5" thickBot="1" x14ac:dyDescent="0.25">
      <c r="A135" s="169">
        <v>623022</v>
      </c>
      <c r="B135" s="104" t="s">
        <v>163</v>
      </c>
      <c r="C135" s="261">
        <v>466.08</v>
      </c>
      <c r="D135" s="234">
        <v>0</v>
      </c>
      <c r="E135" s="434"/>
      <c r="F135" s="255"/>
      <c r="G135" s="580"/>
      <c r="H135" s="247"/>
      <c r="I135" s="247"/>
      <c r="J135" s="247"/>
      <c r="K135" s="247"/>
      <c r="L135" s="64"/>
    </row>
    <row r="136" spans="1:12" s="23" customFormat="1" ht="13.5" thickBot="1" x14ac:dyDescent="0.25">
      <c r="A136" s="177"/>
      <c r="B136" s="489" t="s">
        <v>301</v>
      </c>
      <c r="C136" s="498"/>
      <c r="D136" s="498"/>
      <c r="E136" s="498"/>
      <c r="F136" s="498"/>
      <c r="G136" s="498"/>
      <c r="H136" s="498"/>
      <c r="I136" s="498"/>
      <c r="J136" s="498"/>
      <c r="K136" s="498"/>
      <c r="L136" s="321"/>
    </row>
    <row r="137" spans="1:12" s="23" customFormat="1" x14ac:dyDescent="0.2">
      <c r="A137" s="322">
        <v>623021</v>
      </c>
      <c r="B137" s="428" t="s">
        <v>302</v>
      </c>
      <c r="C137" s="566"/>
      <c r="D137" s="202">
        <v>95.6</v>
      </c>
      <c r="E137" s="484">
        <f>Tableau2[[#This Row],[Colonne4]]+D138+D139</f>
        <v>217.7</v>
      </c>
      <c r="F137" s="479"/>
      <c r="G137" s="601">
        <v>0</v>
      </c>
      <c r="H137" s="479"/>
      <c r="I137" s="479"/>
      <c r="J137" s="479"/>
      <c r="K137" s="479"/>
      <c r="L137" s="321"/>
    </row>
    <row r="138" spans="1:12" s="23" customFormat="1" x14ac:dyDescent="0.2">
      <c r="A138" s="322">
        <v>623025</v>
      </c>
      <c r="B138" s="104" t="s">
        <v>303</v>
      </c>
      <c r="C138" s="565"/>
      <c r="D138" s="234">
        <v>74.3</v>
      </c>
      <c r="E138" s="261"/>
      <c r="F138" s="480"/>
      <c r="G138" s="602">
        <v>0</v>
      </c>
      <c r="H138" s="480"/>
      <c r="I138" s="480"/>
      <c r="J138" s="480"/>
      <c r="K138" s="480"/>
      <c r="L138" s="321"/>
    </row>
    <row r="139" spans="1:12" s="23" customFormat="1" ht="13.5" thickBot="1" x14ac:dyDescent="0.25">
      <c r="A139" s="322">
        <v>623026</v>
      </c>
      <c r="B139" s="174" t="s">
        <v>304</v>
      </c>
      <c r="C139" s="567"/>
      <c r="D139" s="229">
        <v>47.8</v>
      </c>
      <c r="E139" s="568"/>
      <c r="F139" s="424"/>
      <c r="G139" s="648">
        <v>0</v>
      </c>
      <c r="H139" s="424"/>
      <c r="I139" s="424"/>
      <c r="J139" s="424"/>
      <c r="K139" s="424"/>
      <c r="L139" s="321"/>
    </row>
    <row r="140" spans="1:12" s="23" customFormat="1" ht="13.5" thickBot="1" x14ac:dyDescent="0.25">
      <c r="A140" s="39"/>
      <c r="B140" s="433" t="s">
        <v>127</v>
      </c>
      <c r="C140" s="435"/>
      <c r="D140" s="436"/>
      <c r="E140" s="437"/>
      <c r="F140" s="438"/>
      <c r="G140" s="597"/>
      <c r="H140" s="439"/>
      <c r="I140" s="439"/>
      <c r="J140" s="439"/>
      <c r="K140" s="440"/>
      <c r="L140" s="78"/>
    </row>
    <row r="141" spans="1:12" s="23" customFormat="1" ht="13.5" thickBot="1" x14ac:dyDescent="0.25">
      <c r="A141" s="39">
        <v>640010</v>
      </c>
      <c r="B141" s="195" t="s">
        <v>46</v>
      </c>
      <c r="C141" s="258">
        <v>39.86</v>
      </c>
      <c r="D141" s="205">
        <v>79.73</v>
      </c>
      <c r="E141" s="276">
        <f>Tableau2[[#This Row],[Colonne4]]</f>
        <v>79.73</v>
      </c>
      <c r="F141" s="277">
        <v>0</v>
      </c>
      <c r="G141" s="581">
        <v>0</v>
      </c>
      <c r="H141" s="206"/>
      <c r="I141" s="206"/>
      <c r="J141" s="206"/>
      <c r="K141" s="206"/>
      <c r="L141" s="43"/>
    </row>
    <row r="142" spans="1:12" s="23" customFormat="1" ht="13.5" thickBot="1" x14ac:dyDescent="0.25">
      <c r="A142" s="39">
        <v>640200</v>
      </c>
      <c r="B142" s="195" t="s">
        <v>47</v>
      </c>
      <c r="C142" s="264">
        <v>0</v>
      </c>
      <c r="D142" s="208">
        <v>0</v>
      </c>
      <c r="E142" s="266">
        <f>Tableau2[[#This Row],[Colonne4]]</f>
        <v>0</v>
      </c>
      <c r="F142" s="265">
        <v>0</v>
      </c>
      <c r="G142" s="591">
        <v>0</v>
      </c>
      <c r="H142" s="209"/>
      <c r="I142" s="209"/>
      <c r="J142" s="209"/>
      <c r="K142" s="209"/>
      <c r="L142" s="43"/>
    </row>
    <row r="143" spans="1:12" s="23" customFormat="1" ht="13.5" thickBot="1" x14ac:dyDescent="0.25">
      <c r="A143" s="39">
        <v>651000</v>
      </c>
      <c r="B143" s="195" t="s">
        <v>48</v>
      </c>
      <c r="C143" s="264">
        <v>63.01</v>
      </c>
      <c r="D143" s="208">
        <v>0</v>
      </c>
      <c r="E143" s="266">
        <f>Tableau2[[#This Row],[Colonne4]]</f>
        <v>0</v>
      </c>
      <c r="F143" s="265">
        <v>0</v>
      </c>
      <c r="G143" s="591">
        <v>0</v>
      </c>
      <c r="H143" s="209"/>
      <c r="I143" s="209"/>
      <c r="J143" s="209"/>
      <c r="K143" s="209"/>
      <c r="L143" s="43"/>
    </row>
    <row r="144" spans="1:12" s="23" customFormat="1" ht="13.5" thickBot="1" x14ac:dyDescent="0.25">
      <c r="A144" s="39">
        <v>651001</v>
      </c>
      <c r="B144" s="430" t="s">
        <v>253</v>
      </c>
      <c r="C144" s="264">
        <v>248.8</v>
      </c>
      <c r="D144" s="208">
        <v>179.41</v>
      </c>
      <c r="E144" s="266">
        <f>Tableau2[[#This Row],[Colonne4]]</f>
        <v>179.41</v>
      </c>
      <c r="F144" s="265">
        <v>0</v>
      </c>
      <c r="G144" s="591">
        <v>0</v>
      </c>
      <c r="H144" s="209"/>
      <c r="I144" s="209"/>
      <c r="J144" s="209"/>
      <c r="K144" s="209"/>
      <c r="L144" s="43"/>
    </row>
    <row r="145" spans="1:12" s="23" customFormat="1" ht="13.5" thickBot="1" x14ac:dyDescent="0.25">
      <c r="A145" s="39">
        <v>652000</v>
      </c>
      <c r="B145" s="195" t="s">
        <v>31</v>
      </c>
      <c r="C145" s="264">
        <v>0.62</v>
      </c>
      <c r="D145" s="208">
        <v>0</v>
      </c>
      <c r="E145" s="266">
        <f>Tableau2[[#This Row],[Colonne4]]</f>
        <v>0</v>
      </c>
      <c r="F145" s="265">
        <v>0</v>
      </c>
      <c r="G145" s="591">
        <v>0</v>
      </c>
      <c r="H145" s="252"/>
      <c r="I145" s="252"/>
      <c r="J145" s="252"/>
      <c r="K145" s="252"/>
      <c r="L145" s="43"/>
    </row>
    <row r="146" spans="1:12" s="23" customFormat="1" ht="13.5" thickBot="1" x14ac:dyDescent="0.25">
      <c r="A146" s="39">
        <v>657000</v>
      </c>
      <c r="B146" s="195" t="s">
        <v>24</v>
      </c>
      <c r="C146" s="259">
        <v>827.24</v>
      </c>
      <c r="D146" s="202">
        <v>518.14</v>
      </c>
      <c r="E146" s="260">
        <f>Tableau2[[#This Row],[Colonne4]]</f>
        <v>518.14</v>
      </c>
      <c r="F146" s="257">
        <v>0</v>
      </c>
      <c r="G146" s="579">
        <v>0</v>
      </c>
      <c r="H146" s="203"/>
      <c r="I146" s="203"/>
      <c r="J146" s="203"/>
      <c r="K146" s="203"/>
      <c r="L146" s="43"/>
    </row>
    <row r="147" spans="1:12" s="23" customFormat="1" ht="13.5" thickBot="1" x14ac:dyDescent="0.25">
      <c r="A147" s="39"/>
      <c r="B147" s="433" t="s">
        <v>138</v>
      </c>
      <c r="C147" s="435"/>
      <c r="D147" s="436"/>
      <c r="E147" s="437"/>
      <c r="F147" s="438"/>
      <c r="G147" s="597"/>
      <c r="H147" s="439"/>
      <c r="I147" s="439"/>
      <c r="J147" s="439"/>
      <c r="K147" s="440"/>
      <c r="L147" s="78"/>
    </row>
    <row r="148" spans="1:12" s="23" customFormat="1" ht="13.5" thickBot="1" x14ac:dyDescent="0.25">
      <c r="A148" s="39">
        <v>668000</v>
      </c>
      <c r="B148" s="195" t="s">
        <v>58</v>
      </c>
      <c r="C148" s="258">
        <v>0</v>
      </c>
      <c r="D148" s="205">
        <v>0</v>
      </c>
      <c r="E148" s="276">
        <f>Tableau2[[#This Row],[Colonne4]]</f>
        <v>0</v>
      </c>
      <c r="F148" s="277">
        <v>0</v>
      </c>
      <c r="G148" s="581">
        <v>0</v>
      </c>
      <c r="H148" s="206"/>
      <c r="I148" s="206"/>
      <c r="J148" s="206"/>
      <c r="K148" s="206"/>
      <c r="L148" s="43"/>
    </row>
    <row r="149" spans="1:12" s="23" customFormat="1" ht="13.5" thickBot="1" x14ac:dyDescent="0.25">
      <c r="A149" s="39">
        <v>668100</v>
      </c>
      <c r="B149" s="195" t="s">
        <v>25</v>
      </c>
      <c r="C149" s="264">
        <v>0</v>
      </c>
      <c r="D149" s="208">
        <v>0</v>
      </c>
      <c r="E149" s="266">
        <f>Tableau2[[#This Row],[Colonne4]]</f>
        <v>0</v>
      </c>
      <c r="F149" s="265">
        <v>0</v>
      </c>
      <c r="G149" s="591">
        <v>0</v>
      </c>
      <c r="H149" s="212"/>
      <c r="I149" s="212"/>
      <c r="J149" s="212"/>
      <c r="K149" s="212"/>
      <c r="L149" s="43"/>
    </row>
    <row r="150" spans="1:12" s="23" customFormat="1" ht="13.5" thickBot="1" x14ac:dyDescent="0.25">
      <c r="A150" s="39">
        <v>668150</v>
      </c>
      <c r="B150" s="195" t="s">
        <v>26</v>
      </c>
      <c r="C150" s="264">
        <v>0</v>
      </c>
      <c r="D150" s="208">
        <v>0</v>
      </c>
      <c r="E150" s="266">
        <f>Tableau2[[#This Row],[Colonne4]]</f>
        <v>0</v>
      </c>
      <c r="F150" s="265">
        <v>0</v>
      </c>
      <c r="G150" s="591">
        <v>0</v>
      </c>
      <c r="H150" s="209"/>
      <c r="I150" s="209"/>
      <c r="J150" s="209"/>
      <c r="K150" s="209"/>
      <c r="L150" s="43"/>
    </row>
    <row r="151" spans="1:12" s="23" customFormat="1" ht="13.5" thickBot="1" x14ac:dyDescent="0.25">
      <c r="A151" s="39">
        <v>669001</v>
      </c>
      <c r="B151" s="430" t="s">
        <v>305</v>
      </c>
      <c r="C151" s="264">
        <v>0</v>
      </c>
      <c r="D151" s="208">
        <v>2939.08</v>
      </c>
      <c r="E151" s="266">
        <f>Tableau2[[#This Row],[Colonne4]]</f>
        <v>2939.08</v>
      </c>
      <c r="F151" s="265">
        <v>0</v>
      </c>
      <c r="G151" s="591">
        <v>0</v>
      </c>
      <c r="H151" s="209"/>
      <c r="I151" s="209"/>
      <c r="J151" s="209"/>
      <c r="K151" s="209"/>
      <c r="L151" s="43"/>
    </row>
    <row r="152" spans="1:12" s="23" customFormat="1" ht="13.5" thickBot="1" x14ac:dyDescent="0.25">
      <c r="A152" s="322">
        <v>669002</v>
      </c>
      <c r="B152" s="430" t="s">
        <v>306</v>
      </c>
      <c r="C152" s="264">
        <v>0</v>
      </c>
      <c r="D152" s="205">
        <v>177.63</v>
      </c>
      <c r="E152" s="266">
        <v>0</v>
      </c>
      <c r="F152" s="265">
        <v>0</v>
      </c>
      <c r="G152" s="580">
        <v>0</v>
      </c>
      <c r="H152" s="179"/>
      <c r="I152" s="179"/>
      <c r="J152" s="179"/>
      <c r="K152" s="179"/>
      <c r="L152" s="197"/>
    </row>
    <row r="153" spans="1:12" s="23" customFormat="1" ht="13.5" thickBot="1" x14ac:dyDescent="0.25">
      <c r="A153" s="39">
        <v>669020</v>
      </c>
      <c r="B153" s="430" t="s">
        <v>254</v>
      </c>
      <c r="C153" s="264">
        <v>15406.57</v>
      </c>
      <c r="D153" s="208">
        <v>0</v>
      </c>
      <c r="E153" s="266">
        <f>Tableau2[[#This Row],[Colonne4]]</f>
        <v>0</v>
      </c>
      <c r="F153" s="265">
        <v>0</v>
      </c>
      <c r="G153" s="591">
        <v>0</v>
      </c>
      <c r="H153" s="209"/>
      <c r="I153" s="209"/>
      <c r="J153" s="209"/>
      <c r="K153" s="209"/>
      <c r="L153" s="43"/>
    </row>
    <row r="154" spans="1:12" s="23" customFormat="1" ht="13.5" thickBot="1" x14ac:dyDescent="0.25">
      <c r="A154" s="39">
        <v>669060</v>
      </c>
      <c r="B154" s="430" t="s">
        <v>255</v>
      </c>
      <c r="C154" s="264">
        <v>29.95</v>
      </c>
      <c r="D154" s="208">
        <v>0</v>
      </c>
      <c r="E154" s="266">
        <f>Tableau2[[#This Row],[Colonne4]]</f>
        <v>0</v>
      </c>
      <c r="F154" s="265">
        <v>0</v>
      </c>
      <c r="G154" s="580">
        <v>0</v>
      </c>
      <c r="H154" s="209"/>
      <c r="I154" s="209"/>
      <c r="J154" s="209"/>
      <c r="K154" s="209"/>
      <c r="L154" s="46"/>
    </row>
    <row r="155" spans="1:12" s="23" customFormat="1" ht="13.5" thickBot="1" x14ac:dyDescent="0.25">
      <c r="A155" s="39">
        <v>669060</v>
      </c>
      <c r="B155" s="430" t="s">
        <v>256</v>
      </c>
      <c r="C155" s="259"/>
      <c r="D155" s="202">
        <v>0</v>
      </c>
      <c r="E155" s="260">
        <f>Tableau2[[#This Row],[Colonne4]]</f>
        <v>0</v>
      </c>
      <c r="F155" s="257">
        <v>0</v>
      </c>
      <c r="G155" s="579">
        <v>0</v>
      </c>
      <c r="H155" s="212"/>
      <c r="I155" s="212"/>
      <c r="J155" s="212"/>
      <c r="K155" s="212"/>
      <c r="L155" s="43"/>
    </row>
    <row r="156" spans="1:12" s="23" customFormat="1" ht="13.5" thickBot="1" x14ac:dyDescent="0.25">
      <c r="A156" s="322">
        <v>614500</v>
      </c>
      <c r="B156" s="430" t="s">
        <v>300</v>
      </c>
      <c r="C156" s="564"/>
      <c r="D156" s="208">
        <v>397.07</v>
      </c>
      <c r="E156" s="266">
        <f>Tableau2[[#This Row],[Colonne4]]</f>
        <v>397.07</v>
      </c>
      <c r="F156" s="603"/>
      <c r="G156" s="591">
        <v>0</v>
      </c>
      <c r="H156" s="603"/>
      <c r="I156" s="603"/>
      <c r="J156" s="603"/>
      <c r="K156" s="603"/>
      <c r="L156" s="197"/>
    </row>
    <row r="157" spans="1:12" s="23" customFormat="1" ht="13.5" thickBot="1" x14ac:dyDescent="0.25">
      <c r="A157" s="39">
        <v>615100</v>
      </c>
      <c r="B157" s="195" t="s">
        <v>27</v>
      </c>
      <c r="C157" s="261">
        <v>287.94</v>
      </c>
      <c r="D157" s="211">
        <v>169.95</v>
      </c>
      <c r="E157" s="262">
        <f>Tableau2[[#This Row],[Colonne4]]</f>
        <v>169.95</v>
      </c>
      <c r="F157" s="263">
        <v>1600</v>
      </c>
      <c r="G157" s="580">
        <v>0</v>
      </c>
      <c r="H157" s="212"/>
      <c r="I157" s="212"/>
      <c r="J157" s="212"/>
      <c r="K157" s="212"/>
      <c r="L157" s="7"/>
    </row>
    <row r="158" spans="1:12" s="23" customFormat="1" ht="13.5" thickBot="1" x14ac:dyDescent="0.25">
      <c r="A158" s="322">
        <v>615101</v>
      </c>
      <c r="B158" s="174" t="s">
        <v>299</v>
      </c>
      <c r="C158" s="564"/>
      <c r="D158" s="208">
        <v>2472.88</v>
      </c>
      <c r="E158" s="266">
        <f>Tableau2[[#This Row],[Colonne4]]</f>
        <v>2472.88</v>
      </c>
      <c r="F158" s="265">
        <v>0</v>
      </c>
      <c r="G158" s="591">
        <v>0</v>
      </c>
      <c r="H158" s="487"/>
      <c r="I158" s="487"/>
      <c r="J158" s="487"/>
      <c r="K158" s="487"/>
      <c r="L158" s="197"/>
    </row>
    <row r="159" spans="1:12" s="23" customFormat="1" ht="13.5" thickBot="1" x14ac:dyDescent="0.25">
      <c r="A159" s="90">
        <v>670010</v>
      </c>
      <c r="B159" s="106" t="s">
        <v>36</v>
      </c>
      <c r="C159" s="261"/>
      <c r="D159" s="211">
        <v>0</v>
      </c>
      <c r="E159" s="262">
        <f>Tableau2[[#This Row],[Colonne4]]</f>
        <v>0</v>
      </c>
      <c r="F159" s="263">
        <v>0</v>
      </c>
      <c r="G159" s="581">
        <v>0</v>
      </c>
      <c r="H159" s="212"/>
      <c r="I159" s="212"/>
      <c r="J159" s="212"/>
      <c r="K159" s="212"/>
      <c r="L159" s="44"/>
    </row>
    <row r="160" spans="1:12" s="23" customFormat="1" ht="13.5" thickBot="1" x14ac:dyDescent="0.25">
      <c r="A160" s="62"/>
      <c r="B160" s="59" t="s">
        <v>149</v>
      </c>
      <c r="C160" s="395">
        <f t="shared" ref="C160:K160" si="10">SUM(C131:C159)</f>
        <v>25987.4</v>
      </c>
      <c r="D160" s="248">
        <f t="shared" si="10"/>
        <v>14950.900000000001</v>
      </c>
      <c r="E160" s="267">
        <f t="shared" si="10"/>
        <v>14773.27</v>
      </c>
      <c r="F160" s="268">
        <f t="shared" si="10"/>
        <v>10300</v>
      </c>
      <c r="G160" s="604">
        <f t="shared" si="10"/>
        <v>9100</v>
      </c>
      <c r="H160" s="269">
        <f t="shared" si="10"/>
        <v>0</v>
      </c>
      <c r="I160" s="269">
        <f t="shared" si="10"/>
        <v>0</v>
      </c>
      <c r="J160" s="269">
        <f t="shared" si="10"/>
        <v>0</v>
      </c>
      <c r="K160" s="241">
        <f t="shared" si="10"/>
        <v>0</v>
      </c>
      <c r="L160" s="49"/>
    </row>
    <row r="161" spans="1:12" s="23" customFormat="1" x14ac:dyDescent="0.2">
      <c r="A161" s="68"/>
      <c r="B161" s="61"/>
      <c r="C161" s="61"/>
      <c r="D161" s="61"/>
      <c r="E161" s="61"/>
      <c r="F161" s="61"/>
      <c r="G161" s="572"/>
      <c r="H161" s="50"/>
      <c r="I161" s="50"/>
      <c r="J161" s="50"/>
      <c r="K161" s="50"/>
      <c r="L161" s="49"/>
    </row>
    <row r="162" spans="1:12" s="23" customFormat="1" x14ac:dyDescent="0.2">
      <c r="A162" s="61"/>
      <c r="B162" s="41"/>
      <c r="C162" s="60"/>
      <c r="D162" s="61"/>
      <c r="E162" s="62"/>
      <c r="F162" s="62"/>
      <c r="G162" s="606"/>
      <c r="H162" s="62"/>
      <c r="I162" s="62"/>
      <c r="J162" s="62"/>
      <c r="K162" s="62"/>
      <c r="L162" s="62"/>
    </row>
    <row r="163" spans="1:12" s="23" customFormat="1" ht="13.5" thickBot="1" x14ac:dyDescent="0.25">
      <c r="A163" s="61"/>
      <c r="B163" s="41"/>
      <c r="C163" s="60"/>
      <c r="D163" s="61"/>
      <c r="E163" s="62"/>
      <c r="F163" s="62"/>
      <c r="G163" s="606"/>
      <c r="H163" s="62"/>
      <c r="I163" s="62"/>
      <c r="J163" s="62"/>
      <c r="K163" s="62"/>
      <c r="L163" s="62"/>
    </row>
    <row r="164" spans="1:12" s="23" customFormat="1" ht="16.5" thickBot="1" x14ac:dyDescent="0.3">
      <c r="A164" s="41"/>
      <c r="B164" s="150" t="s">
        <v>200</v>
      </c>
      <c r="C164" s="217" t="s">
        <v>182</v>
      </c>
      <c r="D164" s="219" t="s">
        <v>74</v>
      </c>
      <c r="E164" s="272"/>
      <c r="F164" s="221" t="s">
        <v>181</v>
      </c>
      <c r="G164" s="587" t="s">
        <v>181</v>
      </c>
      <c r="H164" s="270"/>
      <c r="I164" s="113"/>
      <c r="J164" s="113"/>
      <c r="K164" s="113"/>
      <c r="L164" s="24" t="s">
        <v>71</v>
      </c>
    </row>
    <row r="165" spans="1:12" s="23" customFormat="1" ht="13.5" thickBot="1" x14ac:dyDescent="0.25">
      <c r="A165" s="73" t="s">
        <v>1</v>
      </c>
      <c r="B165" s="69" t="s">
        <v>119</v>
      </c>
      <c r="C165" s="218">
        <v>2018</v>
      </c>
      <c r="D165" s="220" t="s">
        <v>201</v>
      </c>
      <c r="E165" s="273"/>
      <c r="F165" s="18">
        <v>2019</v>
      </c>
      <c r="G165" s="593">
        <v>2020</v>
      </c>
      <c r="H165" s="391"/>
      <c r="I165" s="114"/>
      <c r="J165" s="114"/>
      <c r="K165" s="114"/>
      <c r="L165" s="25" t="s">
        <v>73</v>
      </c>
    </row>
    <row r="166" spans="1:12" s="23" customFormat="1" ht="13.5" thickBot="1" x14ac:dyDescent="0.25">
      <c r="A166" s="26"/>
      <c r="B166" s="80" t="s">
        <v>120</v>
      </c>
      <c r="C166" s="156"/>
      <c r="D166" s="154"/>
      <c r="E166" s="155"/>
      <c r="F166" s="33"/>
      <c r="G166" s="607"/>
      <c r="H166" s="34"/>
      <c r="I166" s="34"/>
      <c r="J166" s="34"/>
      <c r="K166" s="283"/>
      <c r="L166" s="42"/>
    </row>
    <row r="167" spans="1:12" s="23" customFormat="1" x14ac:dyDescent="0.2">
      <c r="A167" s="39">
        <v>620000</v>
      </c>
      <c r="B167" s="428" t="s">
        <v>16</v>
      </c>
      <c r="C167" s="200">
        <v>52668.25</v>
      </c>
      <c r="D167" s="227">
        <v>40249.22</v>
      </c>
      <c r="E167" s="226"/>
      <c r="F167" s="390">
        <v>54297.39</v>
      </c>
      <c r="G167" s="579">
        <f>Tableau2[[#This Row],[Colonne4]]*4/3*1.02</f>
        <v>54738.939200000008</v>
      </c>
      <c r="H167" s="243"/>
      <c r="I167" s="212"/>
      <c r="J167" s="212"/>
      <c r="K167" s="237"/>
      <c r="L167" s="7"/>
    </row>
    <row r="168" spans="1:12" s="23" customFormat="1" x14ac:dyDescent="0.2">
      <c r="A168" s="39">
        <v>620001</v>
      </c>
      <c r="B168" s="92" t="s">
        <v>17</v>
      </c>
      <c r="C168" s="274">
        <v>9501.8799999999992</v>
      </c>
      <c r="D168" s="235">
        <v>8713.51</v>
      </c>
      <c r="E168" s="234"/>
      <c r="F168" s="401">
        <v>8468.26</v>
      </c>
      <c r="G168" s="580">
        <f>Tableau2[[#This Row],[Colonne4]]*4/3*1.02</f>
        <v>11850.373600000001</v>
      </c>
      <c r="H168" s="243"/>
      <c r="I168" s="212"/>
      <c r="J168" s="212"/>
      <c r="K168" s="237"/>
      <c r="L168" s="7"/>
    </row>
    <row r="169" spans="1:12" s="23" customFormat="1" x14ac:dyDescent="0.2">
      <c r="A169" s="39">
        <v>620002</v>
      </c>
      <c r="B169" s="92" t="s">
        <v>18</v>
      </c>
      <c r="C169" s="274">
        <v>1956.5</v>
      </c>
      <c r="D169" s="235">
        <v>0</v>
      </c>
      <c r="E169" s="234"/>
      <c r="F169" s="402">
        <v>1849.25</v>
      </c>
      <c r="G169" s="580">
        <f>Tableau2[[#This Row],[Colonne3]]*1.02^2</f>
        <v>2035.5426</v>
      </c>
      <c r="H169" s="243"/>
      <c r="I169" s="212"/>
      <c r="J169" s="212"/>
      <c r="K169" s="237"/>
      <c r="L169" s="7"/>
    </row>
    <row r="170" spans="1:12" s="23" customFormat="1" x14ac:dyDescent="0.2">
      <c r="A170" s="39">
        <v>620010</v>
      </c>
      <c r="B170" s="92" t="s">
        <v>19</v>
      </c>
      <c r="C170" s="274">
        <v>20363.89</v>
      </c>
      <c r="D170" s="235">
        <v>15164.51</v>
      </c>
      <c r="E170" s="234"/>
      <c r="F170" s="401">
        <v>19060.8</v>
      </c>
      <c r="G170" s="580">
        <f>Tableau2[[#This Row],[Colonne4]]*4/3*1.02</f>
        <v>20623.733600000003</v>
      </c>
      <c r="H170" s="243"/>
      <c r="I170" s="212"/>
      <c r="J170" s="212"/>
      <c r="K170" s="237"/>
      <c r="L170" s="7"/>
    </row>
    <row r="171" spans="1:12" s="23" customFormat="1" ht="13.5" thickBot="1" x14ac:dyDescent="0.25">
      <c r="A171" s="39">
        <v>620020</v>
      </c>
      <c r="B171" s="93" t="s">
        <v>20</v>
      </c>
      <c r="C171" s="275">
        <v>276.17</v>
      </c>
      <c r="D171" s="230">
        <v>200.88</v>
      </c>
      <c r="E171" s="229"/>
      <c r="F171" s="403">
        <v>311.62</v>
      </c>
      <c r="G171" s="581">
        <f>Tableau2[[#This Row],[Colonne4]]*4/3*1.02</f>
        <v>273.1968</v>
      </c>
      <c r="H171" s="243"/>
      <c r="I171" s="212"/>
      <c r="J171" s="212"/>
      <c r="K171" s="237"/>
      <c r="L171" s="7"/>
    </row>
    <row r="172" spans="1:12" s="23" customFormat="1" ht="13.5" thickBot="1" x14ac:dyDescent="0.25">
      <c r="A172" s="39"/>
      <c r="B172" s="103" t="s">
        <v>80</v>
      </c>
      <c r="C172" s="274"/>
      <c r="D172" s="234"/>
      <c r="E172" s="262"/>
      <c r="F172" s="263"/>
      <c r="G172" s="579"/>
      <c r="H172" s="212"/>
      <c r="I172" s="212"/>
      <c r="J172" s="212"/>
      <c r="K172" s="237"/>
      <c r="L172" s="43"/>
    </row>
    <row r="173" spans="1:12" s="23" customFormat="1" x14ac:dyDescent="0.2">
      <c r="A173" s="39">
        <v>620100</v>
      </c>
      <c r="B173" s="428" t="s">
        <v>37</v>
      </c>
      <c r="C173" s="200">
        <v>143010.93</v>
      </c>
      <c r="D173" s="226">
        <v>108930.22</v>
      </c>
      <c r="E173" s="260"/>
      <c r="F173" s="390">
        <v>150544.57999999999</v>
      </c>
      <c r="G173" s="579">
        <f>Tableau2[[#This Row],[Colonne4]]*4/3*1.02</f>
        <v>148145.0992</v>
      </c>
      <c r="H173" s="243"/>
      <c r="I173" s="212"/>
      <c r="J173" s="212"/>
      <c r="K173" s="237"/>
      <c r="L173" s="7"/>
    </row>
    <row r="174" spans="1:12" s="23" customFormat="1" x14ac:dyDescent="0.2">
      <c r="A174" s="39">
        <v>620101</v>
      </c>
      <c r="B174" s="92" t="s">
        <v>17</v>
      </c>
      <c r="C174" s="274">
        <v>30017.33</v>
      </c>
      <c r="D174" s="234">
        <v>22948.400000000001</v>
      </c>
      <c r="E174" s="262"/>
      <c r="F174" s="401">
        <v>22370.26</v>
      </c>
      <c r="G174" s="580">
        <f>Tableau2[[#This Row],[Colonne4]]*4/3*1.02</f>
        <v>31209.824000000004</v>
      </c>
      <c r="H174" s="243"/>
      <c r="I174" s="212"/>
      <c r="J174" s="212"/>
      <c r="K174" s="237"/>
      <c r="L174" s="7"/>
    </row>
    <row r="175" spans="1:12" s="23" customFormat="1" x14ac:dyDescent="0.2">
      <c r="A175" s="39">
        <v>620102</v>
      </c>
      <c r="B175" s="92" t="s">
        <v>21</v>
      </c>
      <c r="C175" s="274">
        <v>6325.05</v>
      </c>
      <c r="D175" s="234">
        <v>0</v>
      </c>
      <c r="E175" s="262"/>
      <c r="F175" s="401">
        <v>6014.42</v>
      </c>
      <c r="G175" s="580">
        <f>Tableau2[[#This Row],[Colonne3]]*1.02^2</f>
        <v>6580.5820199999998</v>
      </c>
      <c r="H175" s="243"/>
      <c r="I175" s="212"/>
      <c r="J175" s="212"/>
      <c r="K175" s="237"/>
      <c r="L175" s="7"/>
    </row>
    <row r="176" spans="1:12" s="23" customFormat="1" x14ac:dyDescent="0.2">
      <c r="A176" s="39">
        <v>620110</v>
      </c>
      <c r="B176" s="92" t="s">
        <v>19</v>
      </c>
      <c r="C176" s="274">
        <v>55820.82</v>
      </c>
      <c r="D176" s="234">
        <v>40800.25</v>
      </c>
      <c r="E176" s="262"/>
      <c r="F176" s="401">
        <v>57138.25</v>
      </c>
      <c r="G176" s="580">
        <f>Tableau2[[#This Row],[Colonne4]]*4/3*1.02</f>
        <v>55488.340000000004</v>
      </c>
      <c r="H176" s="243"/>
      <c r="I176" s="212"/>
      <c r="J176" s="212"/>
      <c r="K176" s="237"/>
      <c r="L176" s="7"/>
    </row>
    <row r="177" spans="1:12" s="23" customFormat="1" ht="13.5" thickBot="1" x14ac:dyDescent="0.25">
      <c r="A177" s="39">
        <v>620120</v>
      </c>
      <c r="B177" s="93" t="s">
        <v>20</v>
      </c>
      <c r="C177" s="275">
        <v>1479.49</v>
      </c>
      <c r="D177" s="229">
        <v>1403.58</v>
      </c>
      <c r="E177" s="276"/>
      <c r="F177" s="403">
        <v>1257.3900000000001</v>
      </c>
      <c r="G177" s="581">
        <f>Tableau2[[#This Row],[Colonne4]]*4/3*1.02</f>
        <v>1908.8688</v>
      </c>
      <c r="H177" s="243"/>
      <c r="I177" s="212"/>
      <c r="J177" s="212"/>
      <c r="K177" s="237"/>
      <c r="L177" s="7"/>
    </row>
    <row r="178" spans="1:12" s="23" customFormat="1" ht="13.5" thickBot="1" x14ac:dyDescent="0.25">
      <c r="A178" s="39"/>
      <c r="B178" s="101" t="s">
        <v>131</v>
      </c>
      <c r="C178" s="274"/>
      <c r="D178" s="234"/>
      <c r="E178" s="262"/>
      <c r="F178" s="263"/>
      <c r="G178" s="580"/>
      <c r="H178" s="212"/>
      <c r="I178" s="212"/>
      <c r="J178" s="212"/>
      <c r="K178" s="237"/>
      <c r="L178" s="43"/>
    </row>
    <row r="179" spans="1:12" s="23" customFormat="1" x14ac:dyDescent="0.2">
      <c r="A179" s="39">
        <v>620150</v>
      </c>
      <c r="B179" s="428" t="s">
        <v>81</v>
      </c>
      <c r="C179" s="200">
        <v>32029.59</v>
      </c>
      <c r="D179" s="226">
        <v>24205.22</v>
      </c>
      <c r="E179" s="260"/>
      <c r="F179" s="390">
        <v>29385.65</v>
      </c>
      <c r="G179" s="579">
        <f>Tableau2[[#This Row],[Colonne4]]*4/3*1.02</f>
        <v>32919.099200000004</v>
      </c>
      <c r="H179" s="243"/>
      <c r="I179" s="212"/>
      <c r="J179" s="212"/>
      <c r="K179" s="237"/>
      <c r="L179" s="7"/>
    </row>
    <row r="180" spans="1:12" s="23" customFormat="1" x14ac:dyDescent="0.2">
      <c r="A180" s="39">
        <v>620151</v>
      </c>
      <c r="B180" s="92" t="s">
        <v>17</v>
      </c>
      <c r="C180" s="274">
        <v>4525.88</v>
      </c>
      <c r="D180" s="234">
        <v>5380.44</v>
      </c>
      <c r="E180" s="262"/>
      <c r="F180" s="401">
        <v>5116.18</v>
      </c>
      <c r="G180" s="580">
        <f>Tableau2[[#This Row],[Colonne4]]*4/3*1.02</f>
        <v>7317.3983999999991</v>
      </c>
      <c r="H180" s="243"/>
      <c r="I180" s="212"/>
      <c r="J180" s="212"/>
      <c r="K180" s="237"/>
      <c r="L180" s="43"/>
    </row>
    <row r="181" spans="1:12" s="23" customFormat="1" x14ac:dyDescent="0.2">
      <c r="A181" s="39">
        <v>620152</v>
      </c>
      <c r="B181" s="92" t="s">
        <v>18</v>
      </c>
      <c r="C181" s="274">
        <v>1313.74</v>
      </c>
      <c r="D181" s="234">
        <v>0</v>
      </c>
      <c r="E181" s="262"/>
      <c r="F181" s="401">
        <v>1240.57</v>
      </c>
      <c r="G181" s="580">
        <f>Tableau2[[#This Row],[Colonne3]]*1.02^2</f>
        <v>1366.815096</v>
      </c>
      <c r="H181" s="243"/>
      <c r="I181" s="212"/>
      <c r="J181" s="212"/>
      <c r="K181" s="237"/>
      <c r="L181" s="43"/>
    </row>
    <row r="182" spans="1:12" s="23" customFormat="1" x14ac:dyDescent="0.2">
      <c r="A182" s="39">
        <v>620160</v>
      </c>
      <c r="B182" s="92" t="s">
        <v>19</v>
      </c>
      <c r="C182" s="274">
        <v>12055.68</v>
      </c>
      <c r="D182" s="234">
        <v>9111.01</v>
      </c>
      <c r="E182" s="262"/>
      <c r="F182" s="401">
        <v>11287.38</v>
      </c>
      <c r="G182" s="580">
        <f>Tableau2[[#This Row],[Colonne4]]*4/3*1.02</f>
        <v>12390.973600000001</v>
      </c>
      <c r="H182" s="243"/>
      <c r="I182" s="212"/>
      <c r="J182" s="212"/>
      <c r="K182" s="237"/>
      <c r="L182" s="43"/>
    </row>
    <row r="183" spans="1:12" s="23" customFormat="1" ht="13.5" thickBot="1" x14ac:dyDescent="0.25">
      <c r="A183" s="39">
        <v>620170</v>
      </c>
      <c r="B183" s="93" t="s">
        <v>20</v>
      </c>
      <c r="C183" s="275">
        <v>489.88</v>
      </c>
      <c r="D183" s="229">
        <v>337.28</v>
      </c>
      <c r="E183" s="276"/>
      <c r="F183" s="403">
        <v>463.68</v>
      </c>
      <c r="G183" s="581">
        <f>Tableau2[[#This Row],[Colonne4]]*4/3*1.02</f>
        <v>458.70080000000002</v>
      </c>
      <c r="H183" s="243"/>
      <c r="I183" s="212"/>
      <c r="J183" s="212"/>
      <c r="K183" s="237"/>
      <c r="L183" s="43"/>
    </row>
    <row r="184" spans="1:12" s="23" customFormat="1" ht="13.5" thickBot="1" x14ac:dyDescent="0.25">
      <c r="A184" s="39"/>
      <c r="B184" s="101" t="s">
        <v>132</v>
      </c>
      <c r="C184" s="274"/>
      <c r="D184" s="234"/>
      <c r="E184" s="262"/>
      <c r="F184" s="263"/>
      <c r="G184" s="580"/>
      <c r="H184" s="212"/>
      <c r="I184" s="212"/>
      <c r="J184" s="212"/>
      <c r="K184" s="237"/>
      <c r="L184" s="43"/>
    </row>
    <row r="185" spans="1:12" s="23" customFormat="1" x14ac:dyDescent="0.2">
      <c r="A185" s="39">
        <v>620300</v>
      </c>
      <c r="B185" s="428" t="s">
        <v>22</v>
      </c>
      <c r="C185" s="200">
        <v>38902.26</v>
      </c>
      <c r="D185" s="226">
        <v>29569.18</v>
      </c>
      <c r="E185" s="260"/>
      <c r="F185" s="390">
        <v>42038.29</v>
      </c>
      <c r="G185" s="579">
        <f>Tableau2[[#This Row],[Colonne4]]*4/3*1.02</f>
        <v>40214.084800000004</v>
      </c>
      <c r="H185" s="243"/>
      <c r="I185" s="212"/>
      <c r="J185" s="212"/>
      <c r="K185" s="237"/>
      <c r="L185" s="7"/>
    </row>
    <row r="186" spans="1:12" s="23" customFormat="1" x14ac:dyDescent="0.2">
      <c r="A186" s="39">
        <v>620301</v>
      </c>
      <c r="B186" s="92" t="s">
        <v>17</v>
      </c>
      <c r="C186" s="274">
        <v>7115.44</v>
      </c>
      <c r="D186" s="234">
        <v>6597.17</v>
      </c>
      <c r="E186" s="262"/>
      <c r="F186" s="401">
        <v>10480.549999999999</v>
      </c>
      <c r="G186" s="580">
        <f>Tableau2[[#This Row],[Colonne4]]*4/3*1.02</f>
        <v>8972.1512000000002</v>
      </c>
      <c r="H186" s="243"/>
      <c r="I186" s="212"/>
      <c r="J186" s="212"/>
      <c r="K186" s="237"/>
      <c r="L186" s="43"/>
    </row>
    <row r="187" spans="1:12" s="23" customFormat="1" x14ac:dyDescent="0.2">
      <c r="A187" s="39">
        <v>620302</v>
      </c>
      <c r="B187" s="92" t="s">
        <v>18</v>
      </c>
      <c r="C187" s="274">
        <v>1577.65</v>
      </c>
      <c r="D187" s="234">
        <v>0</v>
      </c>
      <c r="E187" s="262"/>
      <c r="F187" s="401">
        <v>1566.43</v>
      </c>
      <c r="G187" s="580">
        <f>Tableau2[[#This Row],[Colonne3]]*1.02^2</f>
        <v>1641.38706</v>
      </c>
      <c r="H187" s="243"/>
      <c r="I187" s="212"/>
      <c r="J187" s="212"/>
      <c r="K187" s="237"/>
      <c r="L187" s="43"/>
    </row>
    <row r="188" spans="1:12" s="23" customFormat="1" x14ac:dyDescent="0.2">
      <c r="A188" s="39">
        <v>620310</v>
      </c>
      <c r="B188" s="92" t="s">
        <v>19</v>
      </c>
      <c r="C188" s="274">
        <v>15060.76</v>
      </c>
      <c r="D188" s="234">
        <v>11151.42</v>
      </c>
      <c r="E188" s="262"/>
      <c r="F188" s="401">
        <v>16319.2</v>
      </c>
      <c r="G188" s="580">
        <f>Tableau2[[#This Row],[Colonne4]]*4/3*1.02</f>
        <v>15165.931199999999</v>
      </c>
      <c r="H188" s="243"/>
      <c r="I188" s="212"/>
      <c r="J188" s="212"/>
      <c r="K188" s="237"/>
      <c r="L188" s="43"/>
    </row>
    <row r="189" spans="1:12" s="23" customFormat="1" ht="13.5" thickBot="1" x14ac:dyDescent="0.25">
      <c r="A189" s="39">
        <v>620320</v>
      </c>
      <c r="B189" s="93" t="s">
        <v>20</v>
      </c>
      <c r="C189" s="275">
        <v>785.01</v>
      </c>
      <c r="D189" s="229">
        <v>599.91999999999996</v>
      </c>
      <c r="E189" s="276"/>
      <c r="F189" s="403">
        <v>719.16</v>
      </c>
      <c r="G189" s="581">
        <f>Tableau2[[#This Row],[Colonne4]]*4/3*1.02</f>
        <v>815.89120000000003</v>
      </c>
      <c r="H189" s="243"/>
      <c r="I189" s="212"/>
      <c r="J189" s="212"/>
      <c r="K189" s="237"/>
      <c r="L189" s="43"/>
    </row>
    <row r="190" spans="1:12" s="23" customFormat="1" ht="13.5" thickBot="1" x14ac:dyDescent="0.25">
      <c r="A190" s="39"/>
      <c r="B190" s="101" t="s">
        <v>133</v>
      </c>
      <c r="C190" s="274"/>
      <c r="D190" s="234"/>
      <c r="E190" s="262"/>
      <c r="F190" s="263"/>
      <c r="G190" s="262"/>
      <c r="H190" s="212"/>
      <c r="I190" s="243"/>
      <c r="J190" s="243"/>
      <c r="K190" s="213"/>
      <c r="L190" s="284"/>
    </row>
    <row r="191" spans="1:12" s="23" customFormat="1" x14ac:dyDescent="0.2">
      <c r="A191" s="39">
        <v>620350</v>
      </c>
      <c r="B191" s="428" t="s">
        <v>257</v>
      </c>
      <c r="C191" s="200">
        <v>29546.57</v>
      </c>
      <c r="D191" s="226">
        <f>17508.41+3284.93</f>
        <v>20793.34</v>
      </c>
      <c r="E191" s="260"/>
      <c r="F191" s="390">
        <v>27388.720000000001</v>
      </c>
      <c r="G191" s="579">
        <f>Tableau2[[#This Row],[Colonne4]]*4/3*1.02</f>
        <v>28278.942400000004</v>
      </c>
      <c r="H191" s="243"/>
      <c r="I191" s="212"/>
      <c r="J191" s="212"/>
      <c r="K191" s="237"/>
      <c r="L191" s="7"/>
    </row>
    <row r="192" spans="1:12" s="23" customFormat="1" x14ac:dyDescent="0.2">
      <c r="A192" s="39">
        <v>620351</v>
      </c>
      <c r="B192" s="92" t="s">
        <v>17</v>
      </c>
      <c r="C192" s="274">
        <v>4882.42</v>
      </c>
      <c r="D192" s="234">
        <f>6625.19+0</f>
        <v>6625.19</v>
      </c>
      <c r="E192" s="262"/>
      <c r="F192" s="401">
        <v>812.19</v>
      </c>
      <c r="G192" s="580">
        <f>Tableau2[[#This Row],[Colonne4]]*4/3*1.02</f>
        <v>9010.2583999999988</v>
      </c>
      <c r="H192" s="243"/>
      <c r="I192" s="212"/>
      <c r="J192" s="212"/>
      <c r="K192" s="237"/>
      <c r="L192" s="43"/>
    </row>
    <row r="193" spans="1:12" s="23" customFormat="1" x14ac:dyDescent="0.2">
      <c r="A193" s="39">
        <v>620352</v>
      </c>
      <c r="B193" s="92" t="s">
        <v>18</v>
      </c>
      <c r="C193" s="274">
        <v>1303.6099999999999</v>
      </c>
      <c r="D193" s="234">
        <v>346</v>
      </c>
      <c r="E193" s="262"/>
      <c r="F193" s="401">
        <v>1257.23</v>
      </c>
      <c r="G193" s="580">
        <f>Tableau2[[#This Row],[Colonne3]]*1.02^2</f>
        <v>1356.2758439999998</v>
      </c>
      <c r="H193" s="243"/>
      <c r="I193" s="212"/>
      <c r="J193" s="212"/>
      <c r="K193" s="237"/>
      <c r="L193" s="43"/>
    </row>
    <row r="194" spans="1:12" s="23" customFormat="1" x14ac:dyDescent="0.2">
      <c r="A194" s="39">
        <v>620360</v>
      </c>
      <c r="B194" s="92" t="s">
        <v>19</v>
      </c>
      <c r="C194" s="274">
        <v>11207.93</v>
      </c>
      <c r="D194" s="234">
        <f>7253.38+1006.69</f>
        <v>8260.07</v>
      </c>
      <c r="E194" s="262"/>
      <c r="F194" s="401">
        <v>9661.99</v>
      </c>
      <c r="G194" s="580">
        <f>Tableau2[[#This Row],[Colonne4]]*4/3*1.02</f>
        <v>11233.6952</v>
      </c>
      <c r="H194" s="243"/>
      <c r="I194" s="212"/>
      <c r="J194" s="212"/>
      <c r="K194" s="237"/>
      <c r="L194" s="43"/>
    </row>
    <row r="195" spans="1:12" s="23" customFormat="1" ht="13.5" thickBot="1" x14ac:dyDescent="0.25">
      <c r="A195" s="90">
        <v>620370</v>
      </c>
      <c r="B195" s="93" t="s">
        <v>20</v>
      </c>
      <c r="C195" s="275">
        <v>0</v>
      </c>
      <c r="D195" s="229">
        <f>43.16+77.54</f>
        <v>120.7</v>
      </c>
      <c r="E195" s="276"/>
      <c r="F195" s="403">
        <v>142.18</v>
      </c>
      <c r="G195" s="581">
        <f>Tableau2[[#This Row],[Colonne4]]*4/3*1.02</f>
        <v>164.15200000000002</v>
      </c>
      <c r="H195" s="404"/>
      <c r="I195" s="206"/>
      <c r="J195" s="206"/>
      <c r="K195" s="242"/>
      <c r="L195" s="44"/>
    </row>
    <row r="196" spans="1:12" s="23" customFormat="1" ht="13.5" thickBot="1" x14ac:dyDescent="0.25">
      <c r="A196" s="62"/>
      <c r="B196" s="59" t="s">
        <v>149</v>
      </c>
      <c r="C196" s="395">
        <f>SUM(C167:C195)</f>
        <v>482216.73000000004</v>
      </c>
      <c r="D196" s="248">
        <f>SUM(D167:D195)</f>
        <v>361507.51</v>
      </c>
      <c r="E196" s="267"/>
      <c r="F196" s="268">
        <f>SUM(F167:F195)</f>
        <v>479191.61999999988</v>
      </c>
      <c r="G196" s="608">
        <f>SUM(G167:G195)</f>
        <v>504160.25622000004</v>
      </c>
      <c r="H196" s="282"/>
      <c r="I196" s="282"/>
      <c r="J196" s="282"/>
      <c r="K196" s="282"/>
      <c r="L196" s="62"/>
    </row>
    <row r="197" spans="1:12" s="23" customFormat="1" x14ac:dyDescent="0.2">
      <c r="A197" s="112"/>
      <c r="B197" s="59"/>
      <c r="C197" s="657"/>
      <c r="D197" s="660"/>
      <c r="E197" s="660"/>
      <c r="F197" s="661"/>
      <c r="G197" s="662"/>
      <c r="H197" s="62"/>
      <c r="I197" s="62"/>
      <c r="J197" s="62"/>
      <c r="K197" s="62"/>
      <c r="L197" s="67"/>
    </row>
    <row r="198" spans="1:12" s="23" customFormat="1" ht="13.5" thickBot="1" x14ac:dyDescent="0.25">
      <c r="A198" s="62"/>
      <c r="B198" s="62"/>
      <c r="C198" s="62"/>
      <c r="D198" s="62"/>
      <c r="E198" s="62"/>
      <c r="F198" s="62"/>
      <c r="G198" s="606"/>
      <c r="H198" s="62"/>
      <c r="I198" s="62"/>
      <c r="J198" s="62"/>
      <c r="K198" s="62"/>
      <c r="L198" s="62"/>
    </row>
    <row r="199" spans="1:12" s="23" customFormat="1" ht="16.5" thickBot="1" x14ac:dyDescent="0.3">
      <c r="A199" s="62"/>
      <c r="B199" s="150" t="s">
        <v>200</v>
      </c>
      <c r="C199" s="217" t="s">
        <v>182</v>
      </c>
      <c r="D199" s="219" t="s">
        <v>74</v>
      </c>
      <c r="E199" s="272"/>
      <c r="F199" s="221" t="s">
        <v>181</v>
      </c>
      <c r="G199" s="587" t="s">
        <v>181</v>
      </c>
      <c r="H199" s="270"/>
      <c r="I199" s="113"/>
      <c r="J199" s="113"/>
      <c r="K199" s="113"/>
      <c r="L199" s="24" t="s">
        <v>71</v>
      </c>
    </row>
    <row r="200" spans="1:12" s="23" customFormat="1" ht="13.5" thickBot="1" x14ac:dyDescent="0.25">
      <c r="A200" s="73" t="s">
        <v>1</v>
      </c>
      <c r="B200" s="70" t="s">
        <v>121</v>
      </c>
      <c r="C200" s="218">
        <v>2018</v>
      </c>
      <c r="D200" s="220" t="s">
        <v>201</v>
      </c>
      <c r="E200" s="273"/>
      <c r="F200" s="18">
        <v>2019</v>
      </c>
      <c r="G200" s="593">
        <v>2020</v>
      </c>
      <c r="H200" s="285"/>
      <c r="I200" s="198"/>
      <c r="J200" s="198"/>
      <c r="K200" s="198"/>
      <c r="L200" s="25" t="s">
        <v>73</v>
      </c>
    </row>
    <row r="201" spans="1:12" s="23" customFormat="1" ht="13.5" thickBot="1" x14ac:dyDescent="0.25">
      <c r="A201" s="88"/>
      <c r="B201" s="80" t="s">
        <v>108</v>
      </c>
      <c r="C201" s="157"/>
      <c r="D201" s="158"/>
      <c r="E201" s="158"/>
      <c r="F201" s="47"/>
      <c r="G201" s="609"/>
      <c r="H201" s="48"/>
      <c r="I201" s="175"/>
      <c r="J201" s="48"/>
      <c r="K201" s="250"/>
      <c r="L201" s="280"/>
    </row>
    <row r="202" spans="1:12" s="23" customFormat="1" x14ac:dyDescent="0.2">
      <c r="A202" s="39">
        <v>620600</v>
      </c>
      <c r="B202" s="428" t="s">
        <v>260</v>
      </c>
      <c r="C202" s="200">
        <v>130602.71</v>
      </c>
      <c r="D202" s="226">
        <v>99053.22</v>
      </c>
      <c r="E202" s="226"/>
      <c r="F202" s="289">
        <v>0</v>
      </c>
      <c r="G202" s="610">
        <f>Tableau2[[#This Row],[Colonne4]]*4/3*1.02^2</f>
        <v>137406.62678399999</v>
      </c>
      <c r="H202" s="30"/>
      <c r="I202" s="31"/>
      <c r="J202" s="30"/>
      <c r="K202" s="151"/>
      <c r="L202" s="77"/>
    </row>
    <row r="203" spans="1:12" s="23" customFormat="1" x14ac:dyDescent="0.2">
      <c r="A203" s="39">
        <v>620601</v>
      </c>
      <c r="B203" s="92" t="s">
        <v>17</v>
      </c>
      <c r="C203" s="274">
        <v>21593.200000000001</v>
      </c>
      <c r="D203" s="234">
        <v>22474.639999999999</v>
      </c>
      <c r="E203" s="234"/>
      <c r="F203" s="290">
        <v>0</v>
      </c>
      <c r="G203" s="611">
        <f>Tableau2[[#This Row],[Colonne4]]*1.02^2</f>
        <v>23382.615456</v>
      </c>
      <c r="H203" s="30"/>
      <c r="I203" s="31"/>
      <c r="J203" s="30"/>
      <c r="K203" s="151"/>
      <c r="L203" s="77"/>
    </row>
    <row r="204" spans="1:12" s="23" customFormat="1" x14ac:dyDescent="0.2">
      <c r="A204" s="39">
        <v>620602</v>
      </c>
      <c r="B204" s="92" t="s">
        <v>21</v>
      </c>
      <c r="C204" s="274">
        <v>4311.9799999999996</v>
      </c>
      <c r="D204" s="234">
        <v>0</v>
      </c>
      <c r="E204" s="234"/>
      <c r="F204" s="290">
        <v>0</v>
      </c>
      <c r="G204" s="611">
        <f>Tableau2[[#This Row],[Colonne3]]*1.02^2</f>
        <v>4486.1839919999993</v>
      </c>
      <c r="H204" s="30"/>
      <c r="I204" s="31"/>
      <c r="J204" s="30"/>
      <c r="K204" s="151"/>
      <c r="L204" s="77"/>
    </row>
    <row r="205" spans="1:12" s="23" customFormat="1" x14ac:dyDescent="0.2">
      <c r="A205" s="39">
        <v>620610</v>
      </c>
      <c r="B205" s="92" t="s">
        <v>19</v>
      </c>
      <c r="C205" s="274">
        <v>49624.44</v>
      </c>
      <c r="D205" s="234">
        <v>37618.800000000003</v>
      </c>
      <c r="E205" s="234"/>
      <c r="F205" s="290">
        <v>0</v>
      </c>
      <c r="G205" s="611">
        <f>Tableau2[[#This Row],[Colonne4]]*4/3*1.02^2</f>
        <v>52184.799360000005</v>
      </c>
      <c r="H205" s="30"/>
      <c r="I205" s="31"/>
      <c r="J205" s="30"/>
      <c r="K205" s="151"/>
      <c r="L205" s="77"/>
    </row>
    <row r="206" spans="1:12" s="23" customFormat="1" ht="13.5" thickBot="1" x14ac:dyDescent="0.25">
      <c r="A206" s="39">
        <v>620620</v>
      </c>
      <c r="B206" s="93" t="s">
        <v>20</v>
      </c>
      <c r="C206" s="275">
        <v>1605.16</v>
      </c>
      <c r="D206" s="229">
        <v>1166.07</v>
      </c>
      <c r="E206" s="229"/>
      <c r="F206" s="291">
        <v>0</v>
      </c>
      <c r="G206" s="612">
        <f>Tableau2[[#This Row],[Colonne4]]*4/3</f>
        <v>1554.76</v>
      </c>
      <c r="H206" s="30"/>
      <c r="I206" s="31"/>
      <c r="J206" s="30"/>
      <c r="K206" s="151"/>
      <c r="L206" s="77"/>
    </row>
    <row r="207" spans="1:12" s="23" customFormat="1" ht="13.5" thickBot="1" x14ac:dyDescent="0.25">
      <c r="A207" s="39"/>
      <c r="B207" s="101" t="s">
        <v>258</v>
      </c>
      <c r="C207" s="274"/>
      <c r="D207" s="234"/>
      <c r="E207" s="234" t="s">
        <v>185</v>
      </c>
      <c r="F207" s="286"/>
      <c r="G207" s="611"/>
      <c r="H207" s="30"/>
      <c r="I207" s="31"/>
      <c r="J207" s="30"/>
      <c r="K207" s="151"/>
      <c r="L207" s="77"/>
    </row>
    <row r="208" spans="1:12" s="23" customFormat="1" x14ac:dyDescent="0.2">
      <c r="A208" s="39">
        <v>620650</v>
      </c>
      <c r="B208" s="428" t="s">
        <v>259</v>
      </c>
      <c r="C208" s="200">
        <v>17626.490000000002</v>
      </c>
      <c r="D208" s="226">
        <v>144.34</v>
      </c>
      <c r="E208" s="226">
        <f>Tableau2[[#This Row],[Colonne4]]+D209+D211</f>
        <v>186.35</v>
      </c>
      <c r="F208" s="289">
        <v>13443</v>
      </c>
      <c r="G208" s="610">
        <v>17373</v>
      </c>
      <c r="H208" s="48"/>
      <c r="I208" s="175"/>
      <c r="J208" s="48"/>
      <c r="K208" s="250"/>
      <c r="L208" s="11" t="s">
        <v>336</v>
      </c>
    </row>
    <row r="209" spans="1:12" s="23" customFormat="1" x14ac:dyDescent="0.2">
      <c r="A209" s="169">
        <v>620651</v>
      </c>
      <c r="B209" s="104" t="s">
        <v>17</v>
      </c>
      <c r="C209" s="274">
        <v>2764.72</v>
      </c>
      <c r="D209" s="234">
        <v>0</v>
      </c>
      <c r="E209" s="234"/>
      <c r="F209" s="288"/>
      <c r="G209" s="613"/>
      <c r="H209" s="63"/>
      <c r="I209" s="67"/>
      <c r="J209" s="63"/>
      <c r="K209" s="281"/>
      <c r="L209" s="649" t="s">
        <v>337</v>
      </c>
    </row>
    <row r="210" spans="1:12" s="23" customFormat="1" x14ac:dyDescent="0.2">
      <c r="A210" s="322">
        <v>620052</v>
      </c>
      <c r="B210" s="104" t="s">
        <v>18</v>
      </c>
      <c r="C210" s="274">
        <v>396.45</v>
      </c>
      <c r="D210" s="234">
        <v>0</v>
      </c>
      <c r="E210" s="178"/>
      <c r="F210" s="321"/>
      <c r="G210" s="614"/>
      <c r="H210" s="179"/>
      <c r="I210" s="321"/>
      <c r="J210" s="321"/>
      <c r="K210" s="321"/>
      <c r="L210" s="649" t="s">
        <v>333</v>
      </c>
    </row>
    <row r="211" spans="1:12" s="23" customFormat="1" ht="13.5" thickBot="1" x14ac:dyDescent="0.25">
      <c r="A211" s="39">
        <v>620660</v>
      </c>
      <c r="B211" s="174" t="s">
        <v>19</v>
      </c>
      <c r="C211" s="275">
        <v>6587.13</v>
      </c>
      <c r="D211" s="229">
        <v>42.01</v>
      </c>
      <c r="E211" s="229"/>
      <c r="F211" s="287"/>
      <c r="G211" s="612"/>
      <c r="H211" s="36"/>
      <c r="I211" s="278"/>
      <c r="J211" s="36"/>
      <c r="K211" s="185"/>
      <c r="L211" s="12"/>
    </row>
    <row r="212" spans="1:12" s="23" customFormat="1" ht="13.5" thickBot="1" x14ac:dyDescent="0.25">
      <c r="A212" s="39"/>
      <c r="B212" s="103" t="s">
        <v>66</v>
      </c>
      <c r="C212" s="274"/>
      <c r="D212" s="234"/>
      <c r="E212" s="234" t="s">
        <v>186</v>
      </c>
      <c r="F212" s="286"/>
      <c r="G212" s="611"/>
      <c r="H212" s="30"/>
      <c r="I212" s="31"/>
      <c r="J212" s="30"/>
      <c r="K212" s="151"/>
      <c r="L212" s="78"/>
    </row>
    <row r="213" spans="1:12" s="23" customFormat="1" x14ac:dyDescent="0.2">
      <c r="A213" s="39">
        <v>621100</v>
      </c>
      <c r="B213" s="428" t="s">
        <v>57</v>
      </c>
      <c r="C213" s="200">
        <v>15548.71</v>
      </c>
      <c r="D213" s="226">
        <v>17070.580000000002</v>
      </c>
      <c r="E213" s="226">
        <f>SUM(Tableau2[[#This Row],[Colonne4]]+D214+D215+D216+D217)</f>
        <v>27184.25</v>
      </c>
      <c r="F213" s="289">
        <v>25314.04</v>
      </c>
      <c r="G213" s="610">
        <v>25842</v>
      </c>
      <c r="H213" s="30"/>
      <c r="I213" s="31"/>
      <c r="J213" s="30"/>
      <c r="K213" s="151"/>
      <c r="L213" s="77" t="s">
        <v>325</v>
      </c>
    </row>
    <row r="214" spans="1:12" s="23" customFormat="1" x14ac:dyDescent="0.2">
      <c r="A214" s="39">
        <v>621101</v>
      </c>
      <c r="B214" s="92" t="s">
        <v>17</v>
      </c>
      <c r="C214" s="274">
        <v>2499.52</v>
      </c>
      <c r="D214" s="234">
        <v>2737.74</v>
      </c>
      <c r="E214" s="234"/>
      <c r="F214" s="286"/>
      <c r="G214" s="611"/>
      <c r="H214" s="30"/>
      <c r="I214" s="31"/>
      <c r="J214" s="30"/>
      <c r="K214" s="151"/>
      <c r="L214" s="77" t="s">
        <v>334</v>
      </c>
    </row>
    <row r="215" spans="1:12" s="23" customFormat="1" x14ac:dyDescent="0.2">
      <c r="A215" s="39">
        <v>621102</v>
      </c>
      <c r="B215" s="92" t="s">
        <v>18</v>
      </c>
      <c r="C215" s="274">
        <v>745.42</v>
      </c>
      <c r="D215" s="234">
        <v>776.49</v>
      </c>
      <c r="E215" s="234"/>
      <c r="F215" s="286"/>
      <c r="G215" s="611"/>
      <c r="H215" s="30"/>
      <c r="I215" s="31"/>
      <c r="J215" s="30"/>
      <c r="K215" s="151"/>
      <c r="L215" s="77" t="s">
        <v>335</v>
      </c>
    </row>
    <row r="216" spans="1:12" s="23" customFormat="1" x14ac:dyDescent="0.2">
      <c r="A216" s="39">
        <v>621110</v>
      </c>
      <c r="B216" s="92" t="s">
        <v>19</v>
      </c>
      <c r="C216" s="274">
        <v>5947.63</v>
      </c>
      <c r="D216" s="234">
        <v>6521.9</v>
      </c>
      <c r="E216" s="234"/>
      <c r="F216" s="286"/>
      <c r="G216" s="611"/>
      <c r="H216" s="30"/>
      <c r="I216" s="31"/>
      <c r="J216" s="30"/>
      <c r="K216" s="151"/>
      <c r="L216" s="78"/>
    </row>
    <row r="217" spans="1:12" s="23" customFormat="1" ht="13.5" thickBot="1" x14ac:dyDescent="0.25">
      <c r="A217" s="90">
        <v>621120</v>
      </c>
      <c r="B217" s="93" t="s">
        <v>20</v>
      </c>
      <c r="C217" s="275">
        <v>122.53</v>
      </c>
      <c r="D217" s="229">
        <v>77.540000000000006</v>
      </c>
      <c r="E217" s="229"/>
      <c r="F217" s="287"/>
      <c r="G217" s="612"/>
      <c r="H217" s="36"/>
      <c r="I217" s="278"/>
      <c r="J217" s="36"/>
      <c r="K217" s="185"/>
      <c r="L217" s="86"/>
    </row>
    <row r="218" spans="1:12" s="23" customFormat="1" ht="13.5" thickBot="1" x14ac:dyDescent="0.25">
      <c r="A218" s="62"/>
      <c r="B218" s="59" t="s">
        <v>149</v>
      </c>
      <c r="C218" s="395">
        <f>SUM(C202:C217)</f>
        <v>259976.09000000003</v>
      </c>
      <c r="D218" s="248">
        <f>SUM(D202:D217)</f>
        <v>187683.33000000002</v>
      </c>
      <c r="E218" s="267"/>
      <c r="F218" s="268">
        <f>SUM(F202:F217)</f>
        <v>38757.040000000001</v>
      </c>
      <c r="G218" s="592">
        <f>SUM(G202:G217)</f>
        <v>262229.98559200001</v>
      </c>
      <c r="H218" s="102"/>
      <c r="I218" s="102"/>
      <c r="J218" s="102"/>
      <c r="K218" s="102"/>
      <c r="L218" s="62"/>
    </row>
    <row r="219" spans="1:12" s="23" customFormat="1" x14ac:dyDescent="0.2">
      <c r="A219" s="62"/>
      <c r="B219" s="62"/>
      <c r="C219" s="62"/>
      <c r="D219" s="62"/>
      <c r="E219" s="62"/>
      <c r="F219" s="62"/>
      <c r="G219" s="606"/>
      <c r="H219" s="62"/>
      <c r="I219" s="62"/>
      <c r="J219" s="62"/>
      <c r="K219" s="62"/>
      <c r="L219" s="62"/>
    </row>
    <row r="220" spans="1:12" s="23" customFormat="1" ht="13.5" thickBot="1" x14ac:dyDescent="0.25">
      <c r="A220" s="62"/>
      <c r="B220" s="62"/>
      <c r="C220" s="62"/>
      <c r="D220" s="62"/>
      <c r="E220" s="62"/>
      <c r="F220" s="62"/>
      <c r="G220" s="606"/>
      <c r="H220" s="62"/>
      <c r="I220" s="62"/>
      <c r="J220" s="62"/>
      <c r="K220" s="62"/>
      <c r="L220" s="62"/>
    </row>
    <row r="221" spans="1:12" s="23" customFormat="1" ht="16.5" thickBot="1" x14ac:dyDescent="0.3">
      <c r="A221" s="62"/>
      <c r="B221" s="150" t="s">
        <v>200</v>
      </c>
      <c r="C221" s="217" t="s">
        <v>182</v>
      </c>
      <c r="D221" s="219" t="s">
        <v>183</v>
      </c>
      <c r="E221" s="272"/>
      <c r="F221" s="221" t="s">
        <v>181</v>
      </c>
      <c r="G221" s="587" t="s">
        <v>181</v>
      </c>
      <c r="H221" s="270"/>
      <c r="I221" s="113"/>
      <c r="J221" s="113"/>
      <c r="K221" s="113"/>
      <c r="L221" s="24" t="s">
        <v>71</v>
      </c>
    </row>
    <row r="222" spans="1:12" s="23" customFormat="1" ht="13.5" thickBot="1" x14ac:dyDescent="0.25">
      <c r="A222" s="73" t="s">
        <v>1</v>
      </c>
      <c r="B222" s="70" t="s">
        <v>122</v>
      </c>
      <c r="C222" s="218">
        <v>2018</v>
      </c>
      <c r="D222" s="220" t="s">
        <v>201</v>
      </c>
      <c r="E222" s="273"/>
      <c r="F222" s="18">
        <v>2019</v>
      </c>
      <c r="G222" s="593">
        <v>2020</v>
      </c>
      <c r="H222" s="271"/>
      <c r="I222" s="114"/>
      <c r="J222" s="114"/>
      <c r="K222" s="114"/>
      <c r="L222" s="25" t="s">
        <v>73</v>
      </c>
    </row>
    <row r="223" spans="1:12" s="23" customFormat="1" ht="13.5" thickBot="1" x14ac:dyDescent="0.25">
      <c r="A223" s="88"/>
      <c r="B223" s="172" t="s">
        <v>38</v>
      </c>
      <c r="C223" s="159"/>
      <c r="D223" s="158"/>
      <c r="E223" s="158"/>
      <c r="F223" s="47"/>
      <c r="G223" s="615"/>
      <c r="H223" s="48"/>
      <c r="I223" s="175"/>
      <c r="J223" s="48"/>
      <c r="K223" s="175"/>
      <c r="L223" s="45"/>
    </row>
    <row r="224" spans="1:12" s="23" customFormat="1" x14ac:dyDescent="0.2">
      <c r="A224" s="39">
        <v>620200</v>
      </c>
      <c r="B224" s="428" t="s">
        <v>39</v>
      </c>
      <c r="C224" s="259">
        <v>15185.05</v>
      </c>
      <c r="D224" s="226">
        <v>11093.62</v>
      </c>
      <c r="E224" s="226"/>
      <c r="F224" s="405"/>
      <c r="G224" s="579">
        <f>Tableau2[[#This Row],[Colonne4]]*4/3*1.02</f>
        <v>15087.323200000001</v>
      </c>
      <c r="H224" s="250"/>
      <c r="I224" s="175"/>
      <c r="J224" s="48"/>
      <c r="K224" s="250"/>
      <c r="L224" s="7"/>
    </row>
    <row r="225" spans="1:12" s="23" customFormat="1" ht="14.25" customHeight="1" x14ac:dyDescent="0.2">
      <c r="A225" s="39">
        <v>620201</v>
      </c>
      <c r="B225" s="92" t="s">
        <v>17</v>
      </c>
      <c r="C225" s="261">
        <v>1400.55</v>
      </c>
      <c r="D225" s="234">
        <v>2501.5</v>
      </c>
      <c r="E225" s="234"/>
      <c r="F225" s="406"/>
      <c r="G225" s="580">
        <f>Tableau2[[#This Row],[Colonne4]]*4/3*1.02</f>
        <v>3402.0400000000004</v>
      </c>
      <c r="H225" s="151"/>
      <c r="I225" s="31"/>
      <c r="J225" s="30"/>
      <c r="K225" s="151"/>
      <c r="L225" s="7"/>
    </row>
    <row r="226" spans="1:12" s="23" customFormat="1" x14ac:dyDescent="0.2">
      <c r="A226" s="39">
        <v>620002</v>
      </c>
      <c r="B226" s="92" t="s">
        <v>21</v>
      </c>
      <c r="C226" s="261">
        <v>634.13</v>
      </c>
      <c r="D226" s="234">
        <v>0</v>
      </c>
      <c r="E226" s="234"/>
      <c r="F226" s="406"/>
      <c r="G226" s="580">
        <f>Tableau2[[#This Row],[Colonne3]]*1.02^2</f>
        <v>659.74885199999994</v>
      </c>
      <c r="H226" s="151"/>
      <c r="I226" s="31"/>
      <c r="J226" s="30"/>
      <c r="K226" s="151"/>
      <c r="L226" s="7"/>
    </row>
    <row r="227" spans="1:12" s="23" customFormat="1" x14ac:dyDescent="0.2">
      <c r="A227" s="43" t="s">
        <v>69</v>
      </c>
      <c r="B227" s="92" t="s">
        <v>19</v>
      </c>
      <c r="C227" s="261">
        <v>5591.92</v>
      </c>
      <c r="D227" s="234">
        <v>4164.8100000000004</v>
      </c>
      <c r="E227" s="234"/>
      <c r="F227" s="406"/>
      <c r="G227" s="580">
        <f>Tableau2[[#This Row],[Colonne4]]*4/3*1.02</f>
        <v>5664.1416000000008</v>
      </c>
      <c r="H227" s="151"/>
      <c r="I227" s="31"/>
      <c r="J227" s="30"/>
      <c r="K227" s="151"/>
      <c r="L227" s="7"/>
    </row>
    <row r="228" spans="1:12" s="23" customFormat="1" ht="13.5" thickBot="1" x14ac:dyDescent="0.25">
      <c r="A228" s="43" t="s">
        <v>68</v>
      </c>
      <c r="B228" s="93" t="s">
        <v>20</v>
      </c>
      <c r="C228" s="258">
        <v>721.85</v>
      </c>
      <c r="D228" s="229">
        <v>0</v>
      </c>
      <c r="E228" s="229"/>
      <c r="F228" s="407"/>
      <c r="G228" s="581">
        <f>Tableau2[[#This Row],[Colonne4]]*4/3*1.02</f>
        <v>0</v>
      </c>
      <c r="H228" s="185"/>
      <c r="I228" s="278"/>
      <c r="J228" s="36"/>
      <c r="K228" s="185"/>
      <c r="L228" s="7"/>
    </row>
    <row r="229" spans="1:12" s="23" customFormat="1" ht="13.5" thickBot="1" x14ac:dyDescent="0.25">
      <c r="A229" s="39"/>
      <c r="B229" s="173" t="s">
        <v>42</v>
      </c>
      <c r="C229" s="261"/>
      <c r="D229" s="234"/>
      <c r="E229" s="234"/>
      <c r="F229" s="290"/>
      <c r="G229" s="580"/>
      <c r="H229" s="30"/>
      <c r="I229" s="31"/>
      <c r="J229" s="30"/>
      <c r="K229" s="31"/>
      <c r="L229" s="7"/>
    </row>
    <row r="230" spans="1:12" s="23" customFormat="1" x14ac:dyDescent="0.2">
      <c r="A230" s="39">
        <v>620700</v>
      </c>
      <c r="B230" s="428" t="s">
        <v>40</v>
      </c>
      <c r="C230" s="259">
        <v>19908.09</v>
      </c>
      <c r="D230" s="226">
        <v>14921.71</v>
      </c>
      <c r="E230" s="226"/>
      <c r="F230" s="405"/>
      <c r="G230" s="579">
        <f>Tableau2[[#This Row],[Colonne4]]*4/3*1.02</f>
        <v>20293.525599999997</v>
      </c>
      <c r="H230" s="250"/>
      <c r="I230" s="175"/>
      <c r="J230" s="48"/>
      <c r="K230" s="250"/>
      <c r="L230" s="7"/>
    </row>
    <row r="231" spans="1:12" s="23" customFormat="1" x14ac:dyDescent="0.2">
      <c r="A231" s="39">
        <v>620701</v>
      </c>
      <c r="B231" s="92" t="s">
        <v>17</v>
      </c>
      <c r="C231" s="261">
        <v>3425.62</v>
      </c>
      <c r="D231" s="234">
        <v>3426.15</v>
      </c>
      <c r="E231" s="234"/>
      <c r="F231" s="406"/>
      <c r="G231" s="580">
        <f>Tableau2[[#This Row],[Colonne4]]*4/3*1.02</f>
        <v>4659.5640000000003</v>
      </c>
      <c r="H231" s="151"/>
      <c r="I231" s="31"/>
      <c r="J231" s="30"/>
      <c r="K231" s="151"/>
      <c r="L231" s="7"/>
    </row>
    <row r="232" spans="1:12" s="23" customFormat="1" x14ac:dyDescent="0.2">
      <c r="A232" s="39">
        <v>620702</v>
      </c>
      <c r="B232" s="92" t="s">
        <v>21</v>
      </c>
      <c r="C232" s="261">
        <v>732.18</v>
      </c>
      <c r="D232" s="234">
        <v>0</v>
      </c>
      <c r="E232" s="234"/>
      <c r="F232" s="406"/>
      <c r="G232" s="580">
        <f>Tableau2[[#This Row],[Colonne3]]*1.02^2</f>
        <v>761.76007199999992</v>
      </c>
      <c r="H232" s="151"/>
      <c r="I232" s="31"/>
      <c r="J232" s="30"/>
      <c r="K232" s="151"/>
      <c r="L232" s="7"/>
    </row>
    <row r="233" spans="1:12" s="23" customFormat="1" x14ac:dyDescent="0.2">
      <c r="A233" s="39">
        <v>620710</v>
      </c>
      <c r="B233" s="92" t="s">
        <v>19</v>
      </c>
      <c r="C233" s="261">
        <v>7611.2</v>
      </c>
      <c r="D233" s="234">
        <v>5659.54</v>
      </c>
      <c r="E233" s="234"/>
      <c r="F233" s="406"/>
      <c r="G233" s="580">
        <f>Tableau2[[#This Row],[Colonne4]]*4/3*1.02</f>
        <v>7696.9744000000001</v>
      </c>
      <c r="H233" s="151"/>
      <c r="I233" s="31"/>
      <c r="J233" s="30"/>
      <c r="K233" s="151"/>
      <c r="L233" s="7"/>
    </row>
    <row r="234" spans="1:12" s="23" customFormat="1" ht="13.5" thickBot="1" x14ac:dyDescent="0.25">
      <c r="A234" s="39">
        <v>620720</v>
      </c>
      <c r="B234" s="93" t="s">
        <v>20</v>
      </c>
      <c r="C234" s="258">
        <v>602.20000000000005</v>
      </c>
      <c r="D234" s="229">
        <v>385.12</v>
      </c>
      <c r="E234" s="229"/>
      <c r="F234" s="407"/>
      <c r="G234" s="581">
        <f>Tableau2[[#This Row],[Colonne4]]*4/3*1.02</f>
        <v>523.76319999999998</v>
      </c>
      <c r="H234" s="185"/>
      <c r="I234" s="278"/>
      <c r="J234" s="36"/>
      <c r="K234" s="185"/>
      <c r="L234" s="7"/>
    </row>
    <row r="235" spans="1:12" s="23" customFormat="1" ht="13.5" thickBot="1" x14ac:dyDescent="0.25">
      <c r="A235" s="39"/>
      <c r="B235" s="103" t="s">
        <v>41</v>
      </c>
      <c r="C235" s="261"/>
      <c r="D235" s="234"/>
      <c r="E235" s="234"/>
      <c r="F235" s="290"/>
      <c r="G235" s="580"/>
      <c r="H235" s="30"/>
      <c r="I235" s="31"/>
      <c r="J235" s="30"/>
      <c r="K235" s="31"/>
      <c r="L235" s="43"/>
    </row>
    <row r="236" spans="1:12" s="23" customFormat="1" x14ac:dyDescent="0.2">
      <c r="A236" s="39">
        <v>620800</v>
      </c>
      <c r="B236" s="428" t="s">
        <v>43</v>
      </c>
      <c r="C236" s="259">
        <v>16871.580000000002</v>
      </c>
      <c r="D236" s="226">
        <v>13996.28</v>
      </c>
      <c r="E236" s="226"/>
      <c r="F236" s="289"/>
      <c r="G236" s="579">
        <f>Tableau2[[#This Row],[Colonne4]]*4/3*1.02</f>
        <v>19034.940800000004</v>
      </c>
      <c r="H236" s="48"/>
      <c r="I236" s="175"/>
      <c r="J236" s="48"/>
      <c r="K236" s="250"/>
      <c r="L236" s="7"/>
    </row>
    <row r="237" spans="1:12" s="23" customFormat="1" x14ac:dyDescent="0.2">
      <c r="A237" s="39">
        <v>620801</v>
      </c>
      <c r="B237" s="92" t="s">
        <v>17</v>
      </c>
      <c r="C237" s="261">
        <v>3509.18</v>
      </c>
      <c r="D237" s="234">
        <v>1805.02</v>
      </c>
      <c r="E237" s="234"/>
      <c r="F237" s="290"/>
      <c r="G237" s="580">
        <f>Tableau2[[#This Row],[Colonne4]]*4/3*1.02</f>
        <v>2454.8271999999997</v>
      </c>
      <c r="H237" s="30"/>
      <c r="I237" s="31"/>
      <c r="J237" s="30"/>
      <c r="K237" s="151"/>
      <c r="L237" s="7"/>
    </row>
    <row r="238" spans="1:12" s="23" customFormat="1" x14ac:dyDescent="0.2">
      <c r="A238" s="39">
        <v>620802</v>
      </c>
      <c r="B238" s="92" t="s">
        <v>21</v>
      </c>
      <c r="C238" s="261">
        <v>699.8</v>
      </c>
      <c r="D238" s="234">
        <v>0</v>
      </c>
      <c r="E238" s="234"/>
      <c r="F238" s="290"/>
      <c r="G238" s="580">
        <f>Tableau2[[#This Row],[Colonne3]]*1.02^2</f>
        <v>728.07191999999998</v>
      </c>
      <c r="H238" s="30"/>
      <c r="I238" s="31"/>
      <c r="J238" s="30"/>
      <c r="K238" s="151"/>
      <c r="L238" s="7"/>
    </row>
    <row r="239" spans="1:12" s="23" customFormat="1" x14ac:dyDescent="0.2">
      <c r="A239" s="39">
        <v>620810</v>
      </c>
      <c r="B239" s="92" t="s">
        <v>19</v>
      </c>
      <c r="C239" s="261">
        <v>6582.86</v>
      </c>
      <c r="D239" s="234">
        <v>4951.07</v>
      </c>
      <c r="E239" s="234"/>
      <c r="F239" s="290"/>
      <c r="G239" s="580">
        <f>Tableau2[[#This Row],[Colonne4]]*4/3*1.02</f>
        <v>6733.4551999999994</v>
      </c>
      <c r="H239" s="30"/>
      <c r="I239" s="31"/>
      <c r="J239" s="30"/>
      <c r="K239" s="151"/>
      <c r="L239" s="7"/>
    </row>
    <row r="240" spans="1:12" s="23" customFormat="1" ht="13.5" thickBot="1" x14ac:dyDescent="0.25">
      <c r="A240" s="39">
        <v>620820</v>
      </c>
      <c r="B240" s="93" t="s">
        <v>20</v>
      </c>
      <c r="C240" s="258">
        <v>0</v>
      </c>
      <c r="D240" s="229">
        <v>0</v>
      </c>
      <c r="E240" s="229"/>
      <c r="F240" s="291"/>
      <c r="G240" s="581">
        <f>Tableau2[[#This Row],[Colonne4]]*4/3*1.02</f>
        <v>0</v>
      </c>
      <c r="H240" s="36"/>
      <c r="I240" s="278"/>
      <c r="J240" s="36"/>
      <c r="K240" s="185"/>
      <c r="L240" s="7"/>
    </row>
    <row r="241" spans="1:12" s="23" customFormat="1" ht="13.5" thickBot="1" x14ac:dyDescent="0.25">
      <c r="A241" s="5"/>
      <c r="B241" s="103" t="s">
        <v>165</v>
      </c>
      <c r="C241" s="261"/>
      <c r="D241" s="300"/>
      <c r="E241" s="234"/>
      <c r="F241" s="288"/>
      <c r="G241" s="288"/>
      <c r="H241" s="360"/>
      <c r="I241" s="293"/>
      <c r="J241" s="360"/>
      <c r="K241" s="294"/>
      <c r="L241" s="64"/>
    </row>
    <row r="242" spans="1:12" s="23" customFormat="1" x14ac:dyDescent="0.2">
      <c r="A242" s="171">
        <v>620850</v>
      </c>
      <c r="B242" s="428" t="s">
        <v>166</v>
      </c>
      <c r="C242" s="259">
        <v>4999.57</v>
      </c>
      <c r="D242" s="234">
        <v>9580.43</v>
      </c>
      <c r="E242" s="227"/>
      <c r="F242" s="289"/>
      <c r="G242" s="617">
        <f>Tableau2[[#This Row],[Colonne4]]*4/3*1.02</f>
        <v>13029.384800000002</v>
      </c>
      <c r="H242" s="361"/>
      <c r="I242" s="295"/>
      <c r="J242" s="361"/>
      <c r="K242" s="296"/>
      <c r="L242" s="64"/>
    </row>
    <row r="243" spans="1:12" s="23" customFormat="1" x14ac:dyDescent="0.2">
      <c r="A243" s="171">
        <v>620851</v>
      </c>
      <c r="B243" s="104" t="s">
        <v>167</v>
      </c>
      <c r="C243" s="261">
        <v>0</v>
      </c>
      <c r="D243" s="234">
        <v>1841.96</v>
      </c>
      <c r="E243" s="235"/>
      <c r="F243" s="290"/>
      <c r="G243" s="618">
        <f>Tableau2[[#This Row],[Colonne4]]*4/3*1.02</f>
        <v>2505.0655999999999</v>
      </c>
      <c r="H243" s="63"/>
      <c r="I243" s="67"/>
      <c r="J243" s="63"/>
      <c r="K243" s="281"/>
      <c r="L243" s="64"/>
    </row>
    <row r="244" spans="1:12" s="23" customFormat="1" x14ac:dyDescent="0.2">
      <c r="A244" s="171">
        <v>620852</v>
      </c>
      <c r="B244" s="104" t="s">
        <v>18</v>
      </c>
      <c r="C244" s="261">
        <v>69.2</v>
      </c>
      <c r="D244" s="234">
        <v>346</v>
      </c>
      <c r="E244" s="235"/>
      <c r="F244" s="290"/>
      <c r="G244" s="618">
        <v>728</v>
      </c>
      <c r="H244" s="63"/>
      <c r="I244" s="67"/>
      <c r="J244" s="63"/>
      <c r="K244" s="281"/>
      <c r="L244" s="64"/>
    </row>
    <row r="245" spans="1:12" s="23" customFormat="1" x14ac:dyDescent="0.2">
      <c r="A245" s="171">
        <v>620860</v>
      </c>
      <c r="B245" s="104" t="s">
        <v>19</v>
      </c>
      <c r="C245" s="261">
        <v>1712.53</v>
      </c>
      <c r="D245" s="234">
        <v>3564.62</v>
      </c>
      <c r="E245" s="235"/>
      <c r="F245" s="290"/>
      <c r="G245" s="618">
        <f>Tableau2[[#This Row],[Colonne4]]*4/3*1.02</f>
        <v>4847.8832000000002</v>
      </c>
      <c r="H245" s="63"/>
      <c r="I245" s="67"/>
      <c r="J245" s="63"/>
      <c r="K245" s="281"/>
      <c r="L245" s="64"/>
    </row>
    <row r="246" spans="1:12" s="23" customFormat="1" ht="13.5" thickBot="1" x14ac:dyDescent="0.25">
      <c r="A246" s="299">
        <v>620870</v>
      </c>
      <c r="B246" s="174" t="s">
        <v>20</v>
      </c>
      <c r="C246" s="258">
        <v>0</v>
      </c>
      <c r="D246" s="234">
        <v>0</v>
      </c>
      <c r="E246" s="230"/>
      <c r="F246" s="291"/>
      <c r="G246" s="619">
        <f>Tableau2[[#This Row],[Colonne4]]*4/3*1.02</f>
        <v>0</v>
      </c>
      <c r="H246" s="362"/>
      <c r="I246" s="297"/>
      <c r="J246" s="362"/>
      <c r="K246" s="298"/>
      <c r="L246" s="176"/>
    </row>
    <row r="247" spans="1:12" s="23" customFormat="1" ht="13.5" thickBot="1" x14ac:dyDescent="0.25">
      <c r="A247" s="62"/>
      <c r="B247" s="59" t="s">
        <v>149</v>
      </c>
      <c r="C247" s="395">
        <f>SUM(C224:C246)</f>
        <v>90257.51</v>
      </c>
      <c r="D247" s="248">
        <f>SUM(D224:D246)</f>
        <v>78237.83</v>
      </c>
      <c r="E247" s="248"/>
      <c r="F247" s="292">
        <f>SUM(F224:F246)</f>
        <v>0</v>
      </c>
      <c r="G247" s="592">
        <f>SUM(G224:G246)</f>
        <v>108810.469644</v>
      </c>
      <c r="H247" s="102"/>
      <c r="I247" s="102"/>
      <c r="J247" s="102"/>
      <c r="K247" s="102"/>
      <c r="L247" s="62"/>
    </row>
    <row r="248" spans="1:12" s="23" customFormat="1" x14ac:dyDescent="0.2">
      <c r="A248" s="62"/>
      <c r="B248" s="62"/>
      <c r="C248" s="62"/>
      <c r="D248" s="62"/>
      <c r="E248" s="62"/>
      <c r="F248" s="62"/>
      <c r="G248" s="606"/>
      <c r="H248" s="62"/>
      <c r="I248" s="62"/>
      <c r="J248" s="62"/>
      <c r="K248" s="62"/>
      <c r="L248" s="62"/>
    </row>
    <row r="249" spans="1:12" s="23" customFormat="1" ht="13.5" thickBot="1" x14ac:dyDescent="0.25">
      <c r="A249" s="62"/>
      <c r="B249" s="62"/>
      <c r="C249" s="62"/>
      <c r="D249" s="62"/>
      <c r="E249" s="62"/>
      <c r="F249" s="62"/>
      <c r="G249" s="606"/>
      <c r="H249" s="62"/>
      <c r="I249" s="62"/>
      <c r="J249" s="62"/>
      <c r="K249" s="62"/>
      <c r="L249" s="62"/>
    </row>
    <row r="250" spans="1:12" s="23" customFormat="1" ht="16.5" thickBot="1" x14ac:dyDescent="0.3">
      <c r="A250" s="62"/>
      <c r="B250" s="150" t="s">
        <v>200</v>
      </c>
      <c r="C250" s="217" t="s">
        <v>182</v>
      </c>
      <c r="D250" s="219" t="s">
        <v>74</v>
      </c>
      <c r="E250" s="272"/>
      <c r="F250" s="221" t="s">
        <v>181</v>
      </c>
      <c r="G250" s="587" t="s">
        <v>181</v>
      </c>
      <c r="H250" s="270"/>
      <c r="I250" s="113"/>
      <c r="J250" s="113"/>
      <c r="K250" s="113"/>
      <c r="L250" s="24" t="s">
        <v>71</v>
      </c>
    </row>
    <row r="251" spans="1:12" s="23" customFormat="1" ht="13.5" thickBot="1" x14ac:dyDescent="0.25">
      <c r="A251" s="73" t="s">
        <v>1</v>
      </c>
      <c r="B251" s="70" t="s">
        <v>123</v>
      </c>
      <c r="C251" s="218">
        <v>2018</v>
      </c>
      <c r="D251" s="220" t="s">
        <v>201</v>
      </c>
      <c r="E251" s="273"/>
      <c r="F251" s="18">
        <v>2019</v>
      </c>
      <c r="G251" s="593">
        <v>2020</v>
      </c>
      <c r="H251" s="271"/>
      <c r="I251" s="114"/>
      <c r="J251" s="114"/>
      <c r="K251" s="114"/>
      <c r="L251" s="25" t="s">
        <v>73</v>
      </c>
    </row>
    <row r="252" spans="1:12" s="23" customFormat="1" ht="13.5" thickBot="1" x14ac:dyDescent="0.25">
      <c r="A252" s="88"/>
      <c r="B252" s="74" t="s">
        <v>129</v>
      </c>
      <c r="C252" s="157"/>
      <c r="D252" s="158"/>
      <c r="E252" s="306" t="s">
        <v>187</v>
      </c>
      <c r="F252" s="29"/>
      <c r="G252" s="615"/>
      <c r="H252" s="48"/>
      <c r="I252" s="48"/>
      <c r="J252" s="48"/>
      <c r="K252" s="48"/>
      <c r="L252" s="43"/>
    </row>
    <row r="253" spans="1:12" s="23" customFormat="1" x14ac:dyDescent="0.2">
      <c r="A253" s="39">
        <v>620400</v>
      </c>
      <c r="B253" s="428" t="s">
        <v>44</v>
      </c>
      <c r="C253" s="200">
        <v>22359.73</v>
      </c>
      <c r="D253" s="226">
        <v>15832.11</v>
      </c>
      <c r="E253" s="260">
        <f>SUM(Tableau2[[#This Row],[Colonne4]]+D254+D255+D256)</f>
        <v>22266.639999999999</v>
      </c>
      <c r="F253" s="390">
        <v>32500</v>
      </c>
      <c r="G253" s="579">
        <f>Tableau2[[#This Row],[Colonne3]]*1.02^2</f>
        <v>23263.063092</v>
      </c>
      <c r="H253" s="48"/>
      <c r="I253" s="48"/>
      <c r="J253" s="48"/>
      <c r="K253" s="48"/>
      <c r="L253" s="11" t="s">
        <v>338</v>
      </c>
    </row>
    <row r="254" spans="1:12" s="23" customFormat="1" x14ac:dyDescent="0.2">
      <c r="A254" s="99">
        <v>620401</v>
      </c>
      <c r="B254" s="100" t="s">
        <v>21</v>
      </c>
      <c r="C254" s="274">
        <v>1110.49</v>
      </c>
      <c r="D254" s="234">
        <v>493.55</v>
      </c>
      <c r="E254" s="262"/>
      <c r="F254" s="401"/>
      <c r="G254" s="580">
        <f>Tableau2[[#This Row],[Colonne3]]*1.02^2</f>
        <v>1155.3537960000001</v>
      </c>
      <c r="H254" s="30"/>
      <c r="I254" s="30"/>
      <c r="J254" s="30"/>
      <c r="K254" s="30"/>
      <c r="L254" s="14">
        <v>37500</v>
      </c>
    </row>
    <row r="255" spans="1:12" s="23" customFormat="1" x14ac:dyDescent="0.2">
      <c r="A255" s="39">
        <v>620410</v>
      </c>
      <c r="B255" s="92" t="s">
        <v>19</v>
      </c>
      <c r="C255" s="274">
        <v>8011.95</v>
      </c>
      <c r="D255" s="234">
        <v>5866.56</v>
      </c>
      <c r="E255" s="262"/>
      <c r="F255" s="401"/>
      <c r="G255" s="580">
        <f>Tableau2[[#This Row],[Colonne3]]*1.02^2</f>
        <v>8335.6327799999999</v>
      </c>
      <c r="H255" s="30"/>
      <c r="I255" s="30"/>
      <c r="J255" s="30"/>
      <c r="K255" s="30"/>
      <c r="L255" s="7" t="s">
        <v>339</v>
      </c>
    </row>
    <row r="256" spans="1:12" s="23" customFormat="1" ht="13.5" thickBot="1" x14ac:dyDescent="0.25">
      <c r="A256" s="39">
        <v>620420</v>
      </c>
      <c r="B256" s="93" t="s">
        <v>20</v>
      </c>
      <c r="C256" s="275">
        <v>0</v>
      </c>
      <c r="D256" s="229">
        <v>74.42</v>
      </c>
      <c r="E256" s="276"/>
      <c r="F256" s="403"/>
      <c r="G256" s="581"/>
      <c r="H256" s="36"/>
      <c r="I256" s="36"/>
      <c r="J256" s="36"/>
      <c r="K256" s="36"/>
      <c r="L256" s="12" t="s">
        <v>340</v>
      </c>
    </row>
    <row r="257" spans="1:12" s="23" customFormat="1" x14ac:dyDescent="0.2">
      <c r="A257" s="14"/>
      <c r="B257" s="75"/>
      <c r="C257" s="274"/>
      <c r="D257" s="303"/>
      <c r="E257" s="304"/>
      <c r="F257" s="305"/>
      <c r="G257" s="616"/>
      <c r="H257" s="30"/>
      <c r="I257" s="30"/>
      <c r="J257" s="30"/>
      <c r="K257" s="30"/>
      <c r="L257" s="64"/>
    </row>
    <row r="258" spans="1:12" s="23" customFormat="1" ht="13.5" thickBot="1" x14ac:dyDescent="0.25">
      <c r="A258" s="14"/>
      <c r="B258" s="75"/>
      <c r="C258" s="274"/>
      <c r="D258" s="303"/>
      <c r="E258" s="304"/>
      <c r="F258" s="305"/>
      <c r="G258" s="616"/>
      <c r="H258" s="30"/>
      <c r="I258" s="30"/>
      <c r="J258" s="30"/>
      <c r="K258" s="30"/>
      <c r="L258" s="64"/>
    </row>
    <row r="259" spans="1:12" s="23" customFormat="1" ht="13.5" thickBot="1" x14ac:dyDescent="0.25">
      <c r="A259" s="39"/>
      <c r="B259" s="70" t="s">
        <v>130</v>
      </c>
      <c r="C259" s="307"/>
      <c r="D259" s="232"/>
      <c r="E259" s="308" t="s">
        <v>188</v>
      </c>
      <c r="F259" s="265"/>
      <c r="G259" s="591"/>
      <c r="H259" s="650"/>
      <c r="I259" s="650"/>
      <c r="J259" s="650"/>
      <c r="K259" s="650"/>
      <c r="L259" s="651"/>
    </row>
    <row r="260" spans="1:12" s="23" customFormat="1" x14ac:dyDescent="0.2">
      <c r="A260" s="39">
        <v>620500</v>
      </c>
      <c r="B260" s="428" t="s">
        <v>45</v>
      </c>
      <c r="C260" s="200">
        <v>22174.53</v>
      </c>
      <c r="D260" s="226">
        <v>16433.38</v>
      </c>
      <c r="E260" s="260">
        <f>SUM(Tableau2[[#This Row],[Colonne4]]+D261+D262+D263)</f>
        <v>21489.18</v>
      </c>
      <c r="F260" s="257">
        <v>32500</v>
      </c>
      <c r="G260" s="579">
        <f>Tableau2[[#This Row],[Colonne3]]*1.02^2</f>
        <v>23070.381011999998</v>
      </c>
      <c r="H260" s="48"/>
      <c r="I260" s="48"/>
      <c r="J260" s="48"/>
      <c r="K260" s="48"/>
      <c r="L260" s="11" t="s">
        <v>338</v>
      </c>
    </row>
    <row r="261" spans="1:12" s="23" customFormat="1" x14ac:dyDescent="0.2">
      <c r="A261" s="39">
        <v>620501</v>
      </c>
      <c r="B261" s="92" t="s">
        <v>21</v>
      </c>
      <c r="C261" s="274">
        <v>1104.83</v>
      </c>
      <c r="D261" s="234">
        <v>0</v>
      </c>
      <c r="E261" s="262"/>
      <c r="F261" s="263"/>
      <c r="G261" s="580">
        <f>Tableau2[[#This Row],[Colonne3]]*1.02^2</f>
        <v>1149.4651319999998</v>
      </c>
      <c r="H261" s="30"/>
      <c r="I261" s="30"/>
      <c r="J261" s="30"/>
      <c r="K261" s="30"/>
      <c r="L261" s="14">
        <v>37500</v>
      </c>
    </row>
    <row r="262" spans="1:12" s="23" customFormat="1" x14ac:dyDescent="0.2">
      <c r="A262" s="39">
        <v>620510</v>
      </c>
      <c r="B262" s="92" t="s">
        <v>19</v>
      </c>
      <c r="C262" s="274">
        <v>7018.94</v>
      </c>
      <c r="D262" s="234">
        <v>5055.8</v>
      </c>
      <c r="E262" s="262"/>
      <c r="F262" s="263"/>
      <c r="G262" s="580">
        <f>Tableau2[[#This Row],[Colonne3]]*1.02^2</f>
        <v>7302.5051759999997</v>
      </c>
      <c r="H262" s="30"/>
      <c r="I262" s="30"/>
      <c r="J262" s="30"/>
      <c r="K262" s="30"/>
      <c r="L262" s="7" t="s">
        <v>339</v>
      </c>
    </row>
    <row r="263" spans="1:12" s="23" customFormat="1" ht="13.5" thickBot="1" x14ac:dyDescent="0.25">
      <c r="A263" s="39">
        <v>620520</v>
      </c>
      <c r="B263" s="92" t="s">
        <v>20</v>
      </c>
      <c r="C263" s="274">
        <v>0</v>
      </c>
      <c r="D263" s="234">
        <v>0</v>
      </c>
      <c r="E263" s="262"/>
      <c r="F263" s="263"/>
      <c r="G263" s="580"/>
      <c r="H263" s="36"/>
      <c r="I263" s="36"/>
      <c r="J263" s="36"/>
      <c r="K263" s="36"/>
      <c r="L263" s="12" t="s">
        <v>340</v>
      </c>
    </row>
    <row r="264" spans="1:12" s="23" customFormat="1" ht="13.5" thickBot="1" x14ac:dyDescent="0.25">
      <c r="A264" s="90">
        <v>623002</v>
      </c>
      <c r="B264" s="93" t="s">
        <v>23</v>
      </c>
      <c r="C264" s="307">
        <v>5074.29</v>
      </c>
      <c r="D264" s="232">
        <v>5169.2</v>
      </c>
      <c r="E264" s="266"/>
      <c r="F264" s="265"/>
      <c r="G264" s="591">
        <f>Tableau2[[#This Row],[Colonne3]]*1.02^2</f>
        <v>5279.2913159999998</v>
      </c>
      <c r="H264" s="36"/>
      <c r="I264" s="36"/>
      <c r="J264" s="36"/>
      <c r="K264" s="36"/>
      <c r="L264" s="44"/>
    </row>
    <row r="265" spans="1:12" s="23" customFormat="1" ht="13.5" thickBot="1" x14ac:dyDescent="0.25">
      <c r="A265" s="62"/>
      <c r="B265" s="59" t="s">
        <v>149</v>
      </c>
      <c r="C265" s="395">
        <f>SUM(C253:C264)</f>
        <v>66854.759999999995</v>
      </c>
      <c r="D265" s="248">
        <f>SUM(D253:D264)</f>
        <v>48925.020000000004</v>
      </c>
      <c r="E265" s="267"/>
      <c r="F265" s="268">
        <f>SUM(F253:F264)</f>
        <v>65000</v>
      </c>
      <c r="G265" s="592">
        <f>SUM(G253:G264)</f>
        <v>69555.692303999997</v>
      </c>
      <c r="H265" s="102"/>
      <c r="I265" s="102"/>
      <c r="J265" s="102"/>
      <c r="K265" s="102"/>
      <c r="L265" s="62"/>
    </row>
    <row r="266" spans="1:12" s="23" customFormat="1" x14ac:dyDescent="0.2">
      <c r="A266" s="62"/>
      <c r="B266" s="62"/>
      <c r="C266" s="62"/>
      <c r="D266" s="62"/>
      <c r="E266" s="62"/>
      <c r="F266" s="62"/>
      <c r="G266" s="606"/>
      <c r="H266" s="62"/>
      <c r="I266" s="62"/>
      <c r="J266" s="62"/>
      <c r="K266" s="62"/>
      <c r="L266" s="62"/>
    </row>
    <row r="267" spans="1:12" s="23" customFormat="1" x14ac:dyDescent="0.2">
      <c r="A267" s="62"/>
      <c r="B267" s="62"/>
      <c r="C267" s="62"/>
      <c r="D267" s="62"/>
      <c r="E267" s="62" t="s">
        <v>312</v>
      </c>
      <c r="F267" s="61"/>
      <c r="G267" s="606">
        <f>SUM(G253:G256)+G264/2</f>
        <v>35393.695326000001</v>
      </c>
      <c r="H267" s="62"/>
      <c r="I267" s="62"/>
      <c r="J267" s="62"/>
      <c r="K267" s="62"/>
      <c r="L267" s="62"/>
    </row>
    <row r="268" spans="1:12" s="23" customFormat="1" x14ac:dyDescent="0.2">
      <c r="A268" s="62"/>
      <c r="B268" s="62"/>
      <c r="C268" s="62"/>
      <c r="D268" s="62"/>
      <c r="E268" s="62" t="s">
        <v>313</v>
      </c>
      <c r="F268" s="61"/>
      <c r="G268" s="606">
        <f>SUM(G260:G262)+G264/2</f>
        <v>34161.996977999996</v>
      </c>
      <c r="H268" s="62"/>
      <c r="I268" s="62"/>
      <c r="J268" s="62"/>
      <c r="K268" s="62"/>
      <c r="L268" s="62"/>
    </row>
    <row r="269" spans="1:12" s="23" customFormat="1" x14ac:dyDescent="0.2">
      <c r="A269" s="62"/>
      <c r="B269" s="62"/>
      <c r="C269" s="62"/>
      <c r="D269" s="62"/>
      <c r="E269" s="62"/>
      <c r="F269" s="62"/>
      <c r="G269" s="606"/>
      <c r="H269" s="62"/>
      <c r="I269" s="62"/>
      <c r="J269" s="62"/>
      <c r="K269" s="62"/>
      <c r="L269" s="62"/>
    </row>
    <row r="270" spans="1:12" s="23" customFormat="1" ht="13.5" thickBot="1" x14ac:dyDescent="0.25">
      <c r="A270" s="62"/>
      <c r="B270" s="62"/>
      <c r="C270" s="62"/>
      <c r="D270" s="62"/>
      <c r="E270" s="62"/>
      <c r="F270" s="62"/>
      <c r="G270" s="606"/>
      <c r="H270" s="62"/>
      <c r="I270" s="62"/>
      <c r="J270" s="62"/>
      <c r="K270" s="62"/>
      <c r="L270" s="62"/>
    </row>
    <row r="271" spans="1:12" s="23" customFormat="1" ht="16.5" thickBot="1" x14ac:dyDescent="0.3">
      <c r="A271" s="62"/>
      <c r="B271" s="150" t="s">
        <v>200</v>
      </c>
      <c r="C271" s="217" t="s">
        <v>182</v>
      </c>
      <c r="D271" s="219" t="s">
        <v>74</v>
      </c>
      <c r="E271" s="272" t="s">
        <v>184</v>
      </c>
      <c r="F271" s="221" t="s">
        <v>181</v>
      </c>
      <c r="G271" s="587" t="s">
        <v>181</v>
      </c>
      <c r="H271" s="270"/>
      <c r="I271" s="113"/>
      <c r="J271" s="113"/>
      <c r="K271" s="113"/>
      <c r="L271" s="24" t="s">
        <v>71</v>
      </c>
    </row>
    <row r="272" spans="1:12" s="23" customFormat="1" ht="13.5" thickBot="1" x14ac:dyDescent="0.25">
      <c r="A272" s="73" t="s">
        <v>1</v>
      </c>
      <c r="B272" s="70" t="s">
        <v>125</v>
      </c>
      <c r="C272" s="218">
        <v>2018</v>
      </c>
      <c r="D272" s="220" t="s">
        <v>201</v>
      </c>
      <c r="E272" s="273" t="s">
        <v>189</v>
      </c>
      <c r="F272" s="18">
        <v>2019</v>
      </c>
      <c r="G272" s="593">
        <v>2020</v>
      </c>
      <c r="H272" s="271"/>
      <c r="I272" s="114"/>
      <c r="J272" s="114"/>
      <c r="K272" s="114"/>
      <c r="L272" s="25" t="s">
        <v>73</v>
      </c>
    </row>
    <row r="273" spans="1:12" s="23" customFormat="1" x14ac:dyDescent="0.2">
      <c r="A273" s="88"/>
      <c r="B273" s="74" t="s">
        <v>124</v>
      </c>
      <c r="C273" s="157"/>
      <c r="D273" s="158"/>
      <c r="E273" s="160"/>
      <c r="F273" s="29"/>
      <c r="G273" s="615"/>
      <c r="H273" s="48"/>
      <c r="I273" s="48"/>
      <c r="J273" s="48"/>
      <c r="K273" s="48"/>
      <c r="L273" s="45"/>
    </row>
    <row r="274" spans="1:12" s="23" customFormat="1" x14ac:dyDescent="0.2">
      <c r="A274" s="39">
        <v>620900</v>
      </c>
      <c r="B274" s="432" t="s">
        <v>213</v>
      </c>
      <c r="C274" s="274">
        <v>6254.18</v>
      </c>
      <c r="D274" s="234">
        <v>144.34</v>
      </c>
      <c r="E274" s="262">
        <f>Tableau2[[#This Row],[Colonne4]]+D275+D276+D277+D278</f>
        <v>186.35</v>
      </c>
      <c r="F274" s="263">
        <v>9140.92</v>
      </c>
      <c r="G274" s="580">
        <v>9140.92</v>
      </c>
      <c r="H274" s="30"/>
      <c r="I274" s="30"/>
      <c r="J274" s="30"/>
      <c r="K274" s="30"/>
      <c r="L274" s="77" t="s">
        <v>325</v>
      </c>
    </row>
    <row r="275" spans="1:12" s="23" customFormat="1" x14ac:dyDescent="0.2">
      <c r="A275" s="39">
        <v>620901</v>
      </c>
      <c r="B275" s="75" t="s">
        <v>17</v>
      </c>
      <c r="C275" s="274">
        <v>1016.9</v>
      </c>
      <c r="D275" s="234">
        <v>0</v>
      </c>
      <c r="E275" s="262">
        <v>0</v>
      </c>
      <c r="F275" s="263"/>
      <c r="G275" s="580"/>
      <c r="H275" s="30"/>
      <c r="I275" s="30"/>
      <c r="J275" s="30"/>
      <c r="K275" s="30"/>
      <c r="L275" s="77" t="s">
        <v>334</v>
      </c>
    </row>
    <row r="276" spans="1:12" s="23" customFormat="1" x14ac:dyDescent="0.2">
      <c r="A276" s="17" t="s">
        <v>192</v>
      </c>
      <c r="B276" s="75" t="s">
        <v>21</v>
      </c>
      <c r="C276" s="274">
        <v>0</v>
      </c>
      <c r="D276" s="234">
        <v>0</v>
      </c>
      <c r="E276" s="262">
        <v>0</v>
      </c>
      <c r="F276" s="263"/>
      <c r="G276" s="580"/>
      <c r="H276" s="30"/>
      <c r="I276" s="30"/>
      <c r="J276" s="30"/>
      <c r="K276" s="30"/>
      <c r="L276" s="77" t="s">
        <v>335</v>
      </c>
    </row>
    <row r="277" spans="1:12" s="23" customFormat="1" x14ac:dyDescent="0.2">
      <c r="A277" s="39">
        <v>620910</v>
      </c>
      <c r="B277" s="75" t="s">
        <v>19</v>
      </c>
      <c r="C277" s="274">
        <v>2125.61</v>
      </c>
      <c r="D277" s="234">
        <v>42.01</v>
      </c>
      <c r="E277" s="262">
        <v>0</v>
      </c>
      <c r="F277" s="263"/>
      <c r="G277" s="580"/>
      <c r="H277" s="30"/>
      <c r="I277" s="30"/>
      <c r="J277" s="30"/>
      <c r="K277" s="30"/>
      <c r="L277" s="46"/>
    </row>
    <row r="278" spans="1:12" s="23" customFormat="1" ht="13.5" thickBot="1" x14ac:dyDescent="0.25">
      <c r="A278" s="12" t="s">
        <v>193</v>
      </c>
      <c r="B278" s="76" t="s">
        <v>20</v>
      </c>
      <c r="C278" s="275">
        <v>58.16</v>
      </c>
      <c r="D278" s="229">
        <v>0</v>
      </c>
      <c r="E278" s="276">
        <v>0</v>
      </c>
      <c r="F278" s="277"/>
      <c r="G278" s="581"/>
      <c r="H278" s="309"/>
      <c r="I278" s="309"/>
      <c r="J278" s="36"/>
      <c r="K278" s="36"/>
      <c r="L278" s="44"/>
    </row>
    <row r="279" spans="1:12" s="23" customFormat="1" ht="13.5" thickBot="1" x14ac:dyDescent="0.25">
      <c r="A279" s="62"/>
      <c r="B279" s="59" t="s">
        <v>149</v>
      </c>
      <c r="C279" s="395">
        <f>SUM(C274:C278)</f>
        <v>9454.85</v>
      </c>
      <c r="D279" s="248">
        <f>SUM(D274:D278)</f>
        <v>186.35</v>
      </c>
      <c r="E279" s="267"/>
      <c r="F279" s="268">
        <f>SUM(F274:F278)</f>
        <v>9140.92</v>
      </c>
      <c r="G279" s="592">
        <f>SUM(G274:G278)</f>
        <v>9140.92</v>
      </c>
      <c r="H279" s="102"/>
      <c r="I279" s="102"/>
      <c r="J279" s="102"/>
      <c r="K279" s="102"/>
      <c r="L279" s="62"/>
    </row>
    <row r="280" spans="1:12" s="23" customFormat="1" x14ac:dyDescent="0.2">
      <c r="A280" s="62"/>
      <c r="B280" s="59"/>
      <c r="C280" s="364"/>
      <c r="D280" s="363"/>
      <c r="E280" s="363"/>
      <c r="F280" s="363"/>
      <c r="G280" s="606"/>
      <c r="H280" s="359"/>
      <c r="I280" s="359"/>
      <c r="J280" s="359"/>
      <c r="K280" s="359"/>
      <c r="L280" s="359"/>
    </row>
    <row r="281" spans="1:12" s="23" customFormat="1" x14ac:dyDescent="0.2">
      <c r="A281" s="62"/>
      <c r="B281" s="59"/>
      <c r="C281" s="364"/>
      <c r="D281" s="363"/>
      <c r="E281" s="363"/>
      <c r="F281" s="363"/>
      <c r="G281" s="606"/>
      <c r="H281" s="359"/>
      <c r="I281" s="359"/>
      <c r="J281" s="359"/>
      <c r="K281" s="359"/>
      <c r="L281" s="359"/>
    </row>
    <row r="282" spans="1:12" s="23" customFormat="1" x14ac:dyDescent="0.2">
      <c r="A282" s="62"/>
      <c r="B282" s="59"/>
      <c r="C282" s="364"/>
      <c r="D282" s="363"/>
      <c r="E282" s="363"/>
      <c r="F282" s="363"/>
      <c r="G282" s="606"/>
      <c r="H282" s="359"/>
      <c r="I282" s="359"/>
      <c r="J282" s="359"/>
      <c r="K282" s="359"/>
      <c r="L282" s="359"/>
    </row>
    <row r="283" spans="1:12" s="23" customFormat="1" ht="13.5" thickBot="1" x14ac:dyDescent="0.25">
      <c r="A283" s="62"/>
      <c r="B283" s="62"/>
      <c r="C283" s="62"/>
      <c r="D283" s="62"/>
      <c r="E283" s="62"/>
      <c r="F283" s="62"/>
      <c r="G283" s="606"/>
      <c r="H283" s="62"/>
      <c r="I283" s="62"/>
      <c r="J283" s="62"/>
      <c r="K283" s="62"/>
      <c r="L283" s="62"/>
    </row>
    <row r="284" spans="1:12" s="23" customFormat="1" ht="16.5" thickBot="1" x14ac:dyDescent="0.3">
      <c r="A284" s="62"/>
      <c r="B284" s="150" t="s">
        <v>200</v>
      </c>
      <c r="C284" s="217" t="s">
        <v>182</v>
      </c>
      <c r="D284" s="219" t="s">
        <v>74</v>
      </c>
      <c r="E284" s="272" t="s">
        <v>184</v>
      </c>
      <c r="F284" s="221" t="s">
        <v>181</v>
      </c>
      <c r="G284" s="587" t="s">
        <v>181</v>
      </c>
      <c r="H284" s="270"/>
      <c r="I284" s="113"/>
      <c r="J284" s="113"/>
      <c r="K284" s="113"/>
      <c r="L284" s="24" t="s">
        <v>71</v>
      </c>
    </row>
    <row r="285" spans="1:12" s="23" customFormat="1" ht="13.5" thickBot="1" x14ac:dyDescent="0.25">
      <c r="A285" s="73" t="s">
        <v>1</v>
      </c>
      <c r="B285" s="70" t="s">
        <v>190</v>
      </c>
      <c r="C285" s="310">
        <v>2018</v>
      </c>
      <c r="D285" s="220" t="s">
        <v>201</v>
      </c>
      <c r="E285" s="273" t="s">
        <v>194</v>
      </c>
      <c r="F285" s="18">
        <v>2019</v>
      </c>
      <c r="G285" s="593">
        <v>2020</v>
      </c>
      <c r="H285" s="271"/>
      <c r="I285" s="114"/>
      <c r="J285" s="114"/>
      <c r="K285" s="114"/>
      <c r="L285" s="25" t="s">
        <v>73</v>
      </c>
    </row>
    <row r="286" spans="1:12" s="23" customFormat="1" x14ac:dyDescent="0.2">
      <c r="A286" s="88">
        <v>621200</v>
      </c>
      <c r="B286" s="428" t="s">
        <v>191</v>
      </c>
      <c r="C286" s="259">
        <v>34385.43</v>
      </c>
      <c r="D286" s="234">
        <v>30860.639999999999</v>
      </c>
      <c r="E286" s="262">
        <f>D291</f>
        <v>47115.86</v>
      </c>
      <c r="F286" s="263">
        <v>42400</v>
      </c>
      <c r="G286" s="580">
        <v>82927</v>
      </c>
      <c r="H286" s="311"/>
      <c r="I286" s="311"/>
      <c r="J286" s="311"/>
      <c r="K286" s="311"/>
      <c r="L286" s="77" t="s">
        <v>325</v>
      </c>
    </row>
    <row r="287" spans="1:12" s="23" customFormat="1" x14ac:dyDescent="0.2">
      <c r="A287" s="39">
        <v>621201</v>
      </c>
      <c r="B287" s="104" t="s">
        <v>167</v>
      </c>
      <c r="C287" s="261">
        <v>3392.43</v>
      </c>
      <c r="D287" s="234">
        <v>4274.21</v>
      </c>
      <c r="E287" s="262"/>
      <c r="F287" s="263"/>
      <c r="G287" s="580"/>
      <c r="H287" s="284"/>
      <c r="I287" s="284"/>
      <c r="J287" s="284"/>
      <c r="K287" s="284"/>
      <c r="L287" s="77" t="s">
        <v>334</v>
      </c>
    </row>
    <row r="288" spans="1:12" s="23" customFormat="1" x14ac:dyDescent="0.2">
      <c r="A288" s="39">
        <v>621202</v>
      </c>
      <c r="B288" s="104" t="s">
        <v>21</v>
      </c>
      <c r="C288" s="261">
        <v>1354.65</v>
      </c>
      <c r="D288" s="234">
        <v>547.89</v>
      </c>
      <c r="E288" s="262"/>
      <c r="F288" s="263"/>
      <c r="G288" s="580"/>
      <c r="H288" s="284"/>
      <c r="I288" s="284"/>
      <c r="J288" s="284"/>
      <c r="K288" s="284"/>
      <c r="L288" s="77" t="s">
        <v>335</v>
      </c>
    </row>
    <row r="289" spans="1:12" s="23" customFormat="1" x14ac:dyDescent="0.2">
      <c r="A289" s="39">
        <v>621210</v>
      </c>
      <c r="B289" s="104" t="s">
        <v>19</v>
      </c>
      <c r="C289" s="261">
        <v>11983.61</v>
      </c>
      <c r="D289" s="234">
        <v>11338.87</v>
      </c>
      <c r="E289" s="262"/>
      <c r="F289" s="263"/>
      <c r="G289" s="580"/>
      <c r="H289" s="284"/>
      <c r="I289" s="284"/>
      <c r="J289" s="284"/>
      <c r="K289" s="284"/>
      <c r="L289" s="284"/>
    </row>
    <row r="290" spans="1:12" s="23" customFormat="1" ht="13.5" thickBot="1" x14ac:dyDescent="0.25">
      <c r="A290" s="90">
        <v>621220</v>
      </c>
      <c r="B290" s="174" t="s">
        <v>20</v>
      </c>
      <c r="C290" s="261">
        <v>610.94000000000005</v>
      </c>
      <c r="D290" s="234">
        <v>94.25</v>
      </c>
      <c r="E290" s="262"/>
      <c r="F290" s="263"/>
      <c r="G290" s="580"/>
      <c r="H290" s="312"/>
      <c r="I290" s="312"/>
      <c r="J290" s="312"/>
      <c r="K290" s="312"/>
      <c r="L290" s="312"/>
    </row>
    <row r="291" spans="1:12" s="23" customFormat="1" ht="13.5" thickBot="1" x14ac:dyDescent="0.25">
      <c r="A291" s="62"/>
      <c r="B291" s="62"/>
      <c r="C291" s="395">
        <f t="shared" ref="C291" si="11">SUM(C286:C290)</f>
        <v>51727.060000000005</v>
      </c>
      <c r="D291" s="215">
        <f>SUM(D286:D290)</f>
        <v>47115.86</v>
      </c>
      <c r="E291" s="248">
        <f>SUM(E286:E290)</f>
        <v>47115.86</v>
      </c>
      <c r="F291" s="268">
        <f>SUM(F286:F290)</f>
        <v>42400</v>
      </c>
      <c r="G291" s="620">
        <f>SUM(G286:G290)</f>
        <v>82927</v>
      </c>
      <c r="H291" s="62"/>
      <c r="I291" s="62"/>
      <c r="J291" s="62"/>
      <c r="K291" s="62"/>
      <c r="L291" s="62"/>
    </row>
    <row r="292" spans="1:12" s="23" customFormat="1" x14ac:dyDescent="0.2">
      <c r="A292" s="62"/>
      <c r="B292" s="62"/>
      <c r="C292" s="62"/>
      <c r="D292" s="62"/>
      <c r="E292" s="62"/>
      <c r="F292" s="62"/>
      <c r="G292" s="606"/>
      <c r="H292" s="62"/>
      <c r="I292" s="62"/>
      <c r="J292" s="62"/>
      <c r="K292" s="62"/>
      <c r="L292" s="62"/>
    </row>
    <row r="293" spans="1:12" s="23" customFormat="1" ht="13.5" thickBot="1" x14ac:dyDescent="0.25">
      <c r="A293" s="68"/>
      <c r="B293" s="49"/>
      <c r="C293" s="49"/>
      <c r="D293" s="49"/>
      <c r="E293" s="49"/>
      <c r="F293" s="49"/>
      <c r="G293" s="605"/>
      <c r="H293" s="68"/>
      <c r="I293" s="68"/>
      <c r="J293" s="68"/>
      <c r="K293" s="68"/>
      <c r="L293" s="49"/>
    </row>
    <row r="294" spans="1:12" s="23" customFormat="1" ht="16.5" thickBot="1" x14ac:dyDescent="0.3">
      <c r="A294" s="49"/>
      <c r="B294" s="150" t="s">
        <v>200</v>
      </c>
      <c r="C294" s="313" t="s">
        <v>182</v>
      </c>
      <c r="D294" s="219" t="s">
        <v>0</v>
      </c>
      <c r="E294" s="219" t="s">
        <v>184</v>
      </c>
      <c r="F294" s="9" t="s">
        <v>181</v>
      </c>
      <c r="G294" s="621" t="s">
        <v>181</v>
      </c>
      <c r="H294" s="19"/>
      <c r="I294" s="19"/>
      <c r="J294" s="19"/>
      <c r="K294" s="19"/>
      <c r="L294" s="24" t="s">
        <v>71</v>
      </c>
    </row>
    <row r="295" spans="1:12" s="23" customFormat="1" ht="13.5" thickBot="1" x14ac:dyDescent="0.25">
      <c r="A295" s="79" t="s">
        <v>1</v>
      </c>
      <c r="B295" s="80" t="s">
        <v>126</v>
      </c>
      <c r="C295" s="314">
        <v>2018</v>
      </c>
      <c r="D295" s="315" t="s">
        <v>201</v>
      </c>
      <c r="E295" s="316"/>
      <c r="F295" s="317" t="s">
        <v>202</v>
      </c>
      <c r="G295" s="588">
        <v>2020</v>
      </c>
      <c r="H295" s="161"/>
      <c r="I295" s="161"/>
      <c r="J295" s="161"/>
      <c r="K295" s="161"/>
      <c r="L295" s="25" t="s">
        <v>73</v>
      </c>
    </row>
    <row r="296" spans="1:12" s="23" customFormat="1" ht="13.5" thickBot="1" x14ac:dyDescent="0.25">
      <c r="A296" s="323"/>
      <c r="B296" s="489" t="s">
        <v>139</v>
      </c>
      <c r="C296" s="460"/>
      <c r="D296" s="468"/>
      <c r="E296" s="490"/>
      <c r="F296" s="491"/>
      <c r="G296" s="622"/>
      <c r="H296" s="492"/>
      <c r="I296" s="492"/>
      <c r="J296" s="492"/>
      <c r="K296" s="488"/>
      <c r="L296" s="83"/>
    </row>
    <row r="297" spans="1:12" s="23" customFormat="1" x14ac:dyDescent="0.2">
      <c r="A297" s="325">
        <v>736100</v>
      </c>
      <c r="B297" s="92" t="s">
        <v>75</v>
      </c>
      <c r="C297" s="261">
        <v>415337.73</v>
      </c>
      <c r="D297" s="211">
        <v>415722.98</v>
      </c>
      <c r="E297" s="235">
        <f>Tableau2[[#This Row],[Colonne4]]+D298+D299</f>
        <v>415722.98</v>
      </c>
      <c r="F297" s="290">
        <v>483815.33</v>
      </c>
      <c r="G297" s="577">
        <v>483375</v>
      </c>
      <c r="H297" s="6"/>
      <c r="I297" s="20"/>
      <c r="J297" s="20"/>
      <c r="K297" s="20"/>
      <c r="L297" s="77"/>
    </row>
    <row r="298" spans="1:12" s="23" customFormat="1" x14ac:dyDescent="0.2">
      <c r="A298" s="325">
        <v>736101</v>
      </c>
      <c r="B298" s="104" t="s">
        <v>261</v>
      </c>
      <c r="C298" s="261">
        <v>48407.91</v>
      </c>
      <c r="D298" s="211"/>
      <c r="E298" s="235"/>
      <c r="F298" s="290"/>
      <c r="G298" s="577"/>
      <c r="H298" s="163"/>
      <c r="I298" s="199"/>
      <c r="J298" s="199"/>
      <c r="K298" s="199"/>
      <c r="L298" s="85"/>
    </row>
    <row r="299" spans="1:12" s="23" customFormat="1" ht="13.5" thickBot="1" x14ac:dyDescent="0.25">
      <c r="A299" s="326">
        <v>736281</v>
      </c>
      <c r="B299" s="104" t="s">
        <v>270</v>
      </c>
      <c r="C299" s="261">
        <v>2008.24</v>
      </c>
      <c r="D299" s="211"/>
      <c r="E299" s="318"/>
      <c r="F299" s="290">
        <v>2224</v>
      </c>
      <c r="G299" s="577">
        <f>Tableau2[[#This Row],[Colonne3]]*1.02^2</f>
        <v>2089.3728959999999</v>
      </c>
      <c r="H299" s="163"/>
      <c r="I299" s="199"/>
      <c r="J299" s="199"/>
      <c r="K299" s="199"/>
      <c r="L299" s="82"/>
    </row>
    <row r="300" spans="1:12" s="23" customFormat="1" ht="13.5" thickBot="1" x14ac:dyDescent="0.25">
      <c r="A300" s="324"/>
      <c r="B300" s="489" t="s">
        <v>140</v>
      </c>
      <c r="C300" s="435"/>
      <c r="D300" s="436"/>
      <c r="E300" s="494"/>
      <c r="F300" s="495"/>
      <c r="G300" s="589"/>
      <c r="H300" s="496"/>
      <c r="I300" s="496"/>
      <c r="J300" s="496"/>
      <c r="K300" s="493"/>
      <c r="L300" s="82"/>
    </row>
    <row r="301" spans="1:12" s="23" customFormat="1" x14ac:dyDescent="0.2">
      <c r="A301" s="325">
        <v>736112</v>
      </c>
      <c r="B301" s="509" t="s">
        <v>199</v>
      </c>
      <c r="C301" s="479">
        <v>27168.3</v>
      </c>
      <c r="D301" s="484">
        <v>25076.31</v>
      </c>
      <c r="E301" s="226">
        <f>Tableau2[[#This Row],[Colonne4]]+D302+D303</f>
        <v>25076.31</v>
      </c>
      <c r="F301" s="390">
        <v>24539</v>
      </c>
      <c r="G301" s="579">
        <v>17373</v>
      </c>
      <c r="H301" s="346"/>
      <c r="I301" s="507"/>
      <c r="J301" s="346"/>
      <c r="K301" s="507"/>
      <c r="L301" s="652" t="s">
        <v>341</v>
      </c>
    </row>
    <row r="302" spans="1:12" s="23" customFormat="1" x14ac:dyDescent="0.2">
      <c r="A302" s="325">
        <v>736114</v>
      </c>
      <c r="B302" s="471" t="s">
        <v>262</v>
      </c>
      <c r="C302" s="480">
        <v>5707.35</v>
      </c>
      <c r="D302" s="414"/>
      <c r="E302" s="234"/>
      <c r="F302" s="401"/>
      <c r="G302" s="580"/>
      <c r="H302" s="508"/>
      <c r="I302" s="163"/>
      <c r="J302" s="508"/>
      <c r="K302" s="163"/>
      <c r="L302" s="46"/>
    </row>
    <row r="303" spans="1:12" s="23" customFormat="1" ht="13.5" thickBot="1" x14ac:dyDescent="0.25">
      <c r="A303" s="322">
        <v>736283</v>
      </c>
      <c r="B303" s="475" t="s">
        <v>272</v>
      </c>
      <c r="C303" s="481">
        <v>46.12</v>
      </c>
      <c r="D303" s="476"/>
      <c r="E303" s="424"/>
      <c r="F303" s="321"/>
      <c r="G303" s="581">
        <f>Tableau2[[#This Row],[Colonne3]]*1.02^2</f>
        <v>47.983247999999996</v>
      </c>
      <c r="H303" s="515"/>
      <c r="I303" s="516"/>
      <c r="J303" s="321"/>
      <c r="K303" s="321"/>
      <c r="L303" s="516"/>
    </row>
    <row r="304" spans="1:12" s="23" customFormat="1" x14ac:dyDescent="0.2">
      <c r="A304" s="325">
        <v>736110</v>
      </c>
      <c r="B304" s="194" t="s">
        <v>110</v>
      </c>
      <c r="C304" s="200">
        <v>110458.46</v>
      </c>
      <c r="D304" s="202">
        <v>125350.97</v>
      </c>
      <c r="E304" s="422">
        <f>Tableau2[[#This Row],[Colonne4]]+D305+D306</f>
        <v>125350.97</v>
      </c>
      <c r="F304" s="289">
        <v>136996.17000000001</v>
      </c>
      <c r="G304" s="582">
        <v>139736.09</v>
      </c>
      <c r="H304" s="507"/>
      <c r="I304" s="346"/>
      <c r="J304" s="507"/>
      <c r="K304" s="347"/>
      <c r="L304" s="78"/>
    </row>
    <row r="305" spans="1:12" s="23" customFormat="1" x14ac:dyDescent="0.2">
      <c r="A305" s="325">
        <v>736111</v>
      </c>
      <c r="B305" s="104" t="s">
        <v>111</v>
      </c>
      <c r="C305" s="274">
        <v>22339.439999999999</v>
      </c>
      <c r="D305" s="211"/>
      <c r="E305" s="238"/>
      <c r="F305" s="290"/>
      <c r="G305" s="577"/>
      <c r="H305" s="6"/>
      <c r="I305" s="146"/>
      <c r="J305" s="6"/>
      <c r="K305" s="20"/>
      <c r="L305" s="78"/>
    </row>
    <row r="306" spans="1:12" s="23" customFormat="1" ht="13.5" thickBot="1" x14ac:dyDescent="0.25">
      <c r="A306" s="322">
        <v>736282</v>
      </c>
      <c r="B306" s="174" t="s">
        <v>271</v>
      </c>
      <c r="C306" s="275">
        <v>424.11</v>
      </c>
      <c r="D306" s="413"/>
      <c r="E306" s="423"/>
      <c r="F306" s="485"/>
      <c r="G306" s="578">
        <f>Tableau2[[#This Row],[Colonne3]]*1.02^2</f>
        <v>441.24404400000003</v>
      </c>
      <c r="H306" s="413"/>
      <c r="I306" s="477"/>
      <c r="J306" s="415"/>
      <c r="K306" s="478"/>
      <c r="L306" s="321"/>
    </row>
    <row r="307" spans="1:12" s="23" customFormat="1" x14ac:dyDescent="0.2">
      <c r="A307" s="327">
        <v>736500</v>
      </c>
      <c r="B307" s="509" t="s">
        <v>263</v>
      </c>
      <c r="C307" s="479">
        <v>19863.810000000001</v>
      </c>
      <c r="D307" s="202">
        <v>13479.2</v>
      </c>
      <c r="E307" s="226">
        <f>Tableau2[[#This Row],[Colonne4]]+D308</f>
        <v>15979.2</v>
      </c>
      <c r="F307" s="390">
        <v>25341.040000000001</v>
      </c>
      <c r="G307" s="579">
        <v>20842.02</v>
      </c>
      <c r="H307" s="335"/>
      <c r="I307" s="510"/>
      <c r="J307" s="335"/>
      <c r="K307" s="165"/>
      <c r="L307" s="78"/>
    </row>
    <row r="308" spans="1:12" s="23" customFormat="1" ht="13.5" thickBot="1" x14ac:dyDescent="0.25">
      <c r="A308" s="322">
        <v>736502</v>
      </c>
      <c r="B308" s="475" t="s">
        <v>264</v>
      </c>
      <c r="C308" s="481">
        <v>2500</v>
      </c>
      <c r="D308" s="229">
        <v>2500</v>
      </c>
      <c r="E308" s="424"/>
      <c r="F308" s="482"/>
      <c r="G308" s="580">
        <v>5000</v>
      </c>
      <c r="H308" s="511"/>
      <c r="I308" s="513"/>
      <c r="J308" s="514"/>
      <c r="K308" s="512"/>
      <c r="L308" s="321"/>
    </row>
    <row r="309" spans="1:12" s="23" customFormat="1" ht="13.5" thickBot="1" x14ac:dyDescent="0.25">
      <c r="A309" s="327">
        <v>736260</v>
      </c>
      <c r="B309" s="104" t="s">
        <v>265</v>
      </c>
      <c r="C309" s="261">
        <v>20000</v>
      </c>
      <c r="D309" s="211"/>
      <c r="E309" s="235"/>
      <c r="F309" s="406">
        <v>20000</v>
      </c>
      <c r="G309" s="591">
        <v>27000</v>
      </c>
      <c r="H309" s="163"/>
      <c r="I309" s="199"/>
      <c r="J309" s="199"/>
      <c r="K309" s="199"/>
      <c r="L309" s="653" t="s">
        <v>325</v>
      </c>
    </row>
    <row r="310" spans="1:12" s="23" customFormat="1" ht="13.5" thickBot="1" x14ac:dyDescent="0.25">
      <c r="A310" s="177"/>
      <c r="B310" s="489" t="s">
        <v>196</v>
      </c>
      <c r="C310" s="435"/>
      <c r="D310" s="498"/>
      <c r="E310" s="499"/>
      <c r="F310" s="499"/>
      <c r="G310" s="623"/>
      <c r="H310" s="500"/>
      <c r="I310" s="500"/>
      <c r="J310" s="500"/>
      <c r="K310" s="501"/>
      <c r="L310" s="321"/>
    </row>
    <row r="311" spans="1:12" s="23" customFormat="1" x14ac:dyDescent="0.2">
      <c r="A311" s="322">
        <v>736270</v>
      </c>
      <c r="B311" s="104" t="s">
        <v>266</v>
      </c>
      <c r="C311" s="261">
        <v>5250</v>
      </c>
      <c r="D311" s="211">
        <v>1750</v>
      </c>
      <c r="E311" s="211">
        <f>Tableau2[[#This Row],[Colonne4]]+D312+D313+D314</f>
        <v>80500</v>
      </c>
      <c r="F311" s="255">
        <v>4750</v>
      </c>
      <c r="G311" s="577">
        <v>63927</v>
      </c>
      <c r="H311" s="320"/>
      <c r="I311" s="320"/>
      <c r="J311" s="320"/>
      <c r="K311" s="320"/>
      <c r="L311" s="652" t="s">
        <v>310</v>
      </c>
    </row>
    <row r="312" spans="1:12" s="23" customFormat="1" x14ac:dyDescent="0.2">
      <c r="A312" s="322">
        <v>736273</v>
      </c>
      <c r="B312" s="104" t="s">
        <v>267</v>
      </c>
      <c r="C312" s="261">
        <v>1657.36</v>
      </c>
      <c r="D312" s="179"/>
      <c r="E312" s="319"/>
      <c r="F312" s="473"/>
      <c r="G312" s="624"/>
      <c r="H312" s="320"/>
      <c r="I312" s="497"/>
      <c r="J312" s="497"/>
      <c r="K312" s="497"/>
      <c r="L312" s="197"/>
    </row>
    <row r="313" spans="1:12" s="23" customFormat="1" x14ac:dyDescent="0.2">
      <c r="A313" s="322">
        <v>736410</v>
      </c>
      <c r="B313" s="104" t="s">
        <v>268</v>
      </c>
      <c r="C313" s="261">
        <v>22500</v>
      </c>
      <c r="D313" s="211">
        <v>78750</v>
      </c>
      <c r="E313" s="319"/>
      <c r="F313" s="255">
        <v>17500</v>
      </c>
      <c r="G313" s="577"/>
      <c r="H313" s="320"/>
      <c r="I313" s="320"/>
      <c r="J313" s="320"/>
      <c r="K313" s="320"/>
      <c r="L313" s="197"/>
    </row>
    <row r="314" spans="1:12" s="23" customFormat="1" ht="13.5" thickBot="1" x14ac:dyDescent="0.25">
      <c r="A314" s="322">
        <v>736271</v>
      </c>
      <c r="B314" s="104" t="s">
        <v>269</v>
      </c>
      <c r="C314" s="261">
        <v>22319.7</v>
      </c>
      <c r="D314" s="179"/>
      <c r="E314" s="319"/>
      <c r="F314" s="255">
        <v>20150</v>
      </c>
      <c r="G314" s="577">
        <v>19000</v>
      </c>
      <c r="H314" s="320"/>
      <c r="I314" s="394"/>
      <c r="J314" s="394"/>
      <c r="K314" s="394"/>
      <c r="L314" s="516"/>
    </row>
    <row r="315" spans="1:12" s="23" customFormat="1" ht="13.5" thickBot="1" x14ac:dyDescent="0.25">
      <c r="A315" s="324"/>
      <c r="B315" s="489" t="s">
        <v>141</v>
      </c>
      <c r="C315" s="435"/>
      <c r="D315" s="436"/>
      <c r="E315" s="494"/>
      <c r="F315" s="495"/>
      <c r="G315" s="589"/>
      <c r="H315" s="502"/>
      <c r="I315" s="502"/>
      <c r="J315" s="502"/>
      <c r="K315" s="503"/>
      <c r="L315" s="82"/>
    </row>
    <row r="316" spans="1:12" s="23" customFormat="1" x14ac:dyDescent="0.2">
      <c r="A316" s="327">
        <v>736220</v>
      </c>
      <c r="B316" s="517" t="s">
        <v>273</v>
      </c>
      <c r="C316" s="261">
        <v>75458.41</v>
      </c>
      <c r="D316" s="211">
        <v>64494.17</v>
      </c>
      <c r="E316" s="235">
        <f>Tableau2[[#This Row],[Colonne4]]+D317</f>
        <v>64494.17</v>
      </c>
      <c r="F316" s="290">
        <v>104611</v>
      </c>
      <c r="G316" s="577">
        <v>91384</v>
      </c>
      <c r="H316" s="163"/>
      <c r="I316" s="199"/>
      <c r="J316" s="199"/>
      <c r="K316" s="199"/>
      <c r="L316" s="11" t="s">
        <v>309</v>
      </c>
    </row>
    <row r="317" spans="1:12" s="23" customFormat="1" ht="13.5" thickBot="1" x14ac:dyDescent="0.25">
      <c r="A317" s="327">
        <v>736221</v>
      </c>
      <c r="B317" s="100" t="s">
        <v>62</v>
      </c>
      <c r="C317" s="261">
        <v>10330.94</v>
      </c>
      <c r="D317" s="211"/>
      <c r="E317" s="235"/>
      <c r="F317" s="290"/>
      <c r="G317" s="654">
        <v>10154</v>
      </c>
      <c r="H317" s="6"/>
      <c r="I317" s="20"/>
      <c r="J317" s="20"/>
      <c r="K317" s="20"/>
      <c r="L317" s="655" t="s">
        <v>342</v>
      </c>
    </row>
    <row r="318" spans="1:12" s="23" customFormat="1" ht="13.5" thickBot="1" x14ac:dyDescent="0.25">
      <c r="A318" s="324"/>
      <c r="B318" s="489" t="s">
        <v>142</v>
      </c>
      <c r="C318" s="435"/>
      <c r="D318" s="436"/>
      <c r="E318" s="494"/>
      <c r="F318" s="495"/>
      <c r="G318" s="589"/>
      <c r="H318" s="502"/>
      <c r="I318" s="502"/>
      <c r="J318" s="502"/>
      <c r="K318" s="503"/>
      <c r="L318" s="82"/>
    </row>
    <row r="319" spans="1:12" s="23" customFormat="1" x14ac:dyDescent="0.2">
      <c r="A319" s="327">
        <v>736242</v>
      </c>
      <c r="B319" s="521" t="s">
        <v>274</v>
      </c>
      <c r="C319" s="479">
        <v>3525.17</v>
      </c>
      <c r="D319" s="414">
        <v>50402.5</v>
      </c>
      <c r="E319" s="226">
        <f>Tableau2[[#This Row],[Colonne4]]+D320+D321+D322</f>
        <v>50402.5</v>
      </c>
      <c r="F319" s="401">
        <v>67000</v>
      </c>
      <c r="G319" s="579">
        <v>21924</v>
      </c>
      <c r="H319" s="146"/>
      <c r="I319" s="507"/>
      <c r="J319" s="146"/>
      <c r="K319" s="507"/>
      <c r="L319" s="11" t="s">
        <v>343</v>
      </c>
    </row>
    <row r="320" spans="1:12" s="23" customFormat="1" x14ac:dyDescent="0.2">
      <c r="A320" s="327">
        <v>736241</v>
      </c>
      <c r="B320" s="471" t="s">
        <v>275</v>
      </c>
      <c r="C320" s="480">
        <v>18397.560000000001</v>
      </c>
      <c r="D320" s="414"/>
      <c r="E320" s="522"/>
      <c r="F320" s="518"/>
      <c r="G320" s="625"/>
      <c r="H320" s="146"/>
      <c r="I320" s="6"/>
      <c r="J320" s="146"/>
      <c r="K320" s="6"/>
      <c r="L320" s="7"/>
    </row>
    <row r="321" spans="1:12" s="23" customFormat="1" x14ac:dyDescent="0.2">
      <c r="A321" s="322">
        <v>736243</v>
      </c>
      <c r="B321" s="471" t="s">
        <v>276</v>
      </c>
      <c r="C321" s="480">
        <v>43329.83</v>
      </c>
      <c r="D321" s="211">
        <v>0</v>
      </c>
      <c r="E321" s="523"/>
      <c r="F321" s="638"/>
      <c r="G321" s="580">
        <v>43329</v>
      </c>
      <c r="H321" s="520"/>
      <c r="I321" s="520"/>
      <c r="J321" s="520"/>
      <c r="K321" s="520"/>
      <c r="L321" s="7" t="s">
        <v>307</v>
      </c>
    </row>
    <row r="322" spans="1:12" s="23" customFormat="1" ht="13.5" thickBot="1" x14ac:dyDescent="0.25">
      <c r="A322" s="322">
        <v>736247</v>
      </c>
      <c r="B322" s="471" t="s">
        <v>277</v>
      </c>
      <c r="C322" s="480">
        <v>5104.1899999999996</v>
      </c>
      <c r="D322" s="3"/>
      <c r="E322" s="523"/>
      <c r="F322" s="519"/>
      <c r="G322" s="639">
        <v>2552</v>
      </c>
      <c r="H322" s="3"/>
      <c r="I322" s="473"/>
      <c r="J322" s="359"/>
      <c r="K322" s="473"/>
      <c r="L322" s="12"/>
    </row>
    <row r="323" spans="1:12" s="23" customFormat="1" ht="13.5" thickBot="1" x14ac:dyDescent="0.25">
      <c r="A323" s="324"/>
      <c r="B323" s="489" t="s">
        <v>143</v>
      </c>
      <c r="C323" s="435"/>
      <c r="D323" s="436"/>
      <c r="E323" s="461"/>
      <c r="F323" s="504"/>
      <c r="G323" s="627"/>
      <c r="H323" s="502"/>
      <c r="I323" s="502"/>
      <c r="J323" s="502"/>
      <c r="K323" s="503"/>
      <c r="L323" s="84"/>
    </row>
    <row r="324" spans="1:12" s="23" customFormat="1" x14ac:dyDescent="0.2">
      <c r="A324" s="325">
        <v>736200</v>
      </c>
      <c r="B324" s="92" t="s">
        <v>50</v>
      </c>
      <c r="C324" s="261">
        <v>27625</v>
      </c>
      <c r="D324" s="211">
        <v>31450</v>
      </c>
      <c r="E324" s="235">
        <f>Tableau2[[#This Row],[Colonne4]]+D325</f>
        <v>31450</v>
      </c>
      <c r="F324" s="290">
        <v>32500</v>
      </c>
      <c r="G324" s="577">
        <v>35393.699999999997</v>
      </c>
      <c r="H324" s="6"/>
      <c r="I324" s="20"/>
      <c r="J324" s="20"/>
      <c r="K324" s="146"/>
      <c r="L324" s="11" t="s">
        <v>345</v>
      </c>
    </row>
    <row r="325" spans="1:12" s="23" customFormat="1" x14ac:dyDescent="0.2">
      <c r="A325" s="325">
        <v>736201</v>
      </c>
      <c r="B325" s="92" t="s">
        <v>60</v>
      </c>
      <c r="C325" s="261">
        <v>6387</v>
      </c>
      <c r="D325" s="211"/>
      <c r="E325" s="235"/>
      <c r="F325" s="290"/>
      <c r="G325" s="577"/>
      <c r="H325" s="6"/>
      <c r="I325" s="20"/>
      <c r="J325" s="20"/>
      <c r="K325" s="146"/>
      <c r="L325" s="7" t="s">
        <v>344</v>
      </c>
    </row>
    <row r="326" spans="1:12" s="23" customFormat="1" x14ac:dyDescent="0.2">
      <c r="A326" s="325">
        <v>736210</v>
      </c>
      <c r="B326" s="92" t="s">
        <v>51</v>
      </c>
      <c r="C326" s="261">
        <v>27625</v>
      </c>
      <c r="D326" s="211">
        <v>31450</v>
      </c>
      <c r="E326" s="235">
        <f>Tableau2[[#This Row],[Colonne4]]+D327</f>
        <v>31450</v>
      </c>
      <c r="F326" s="290">
        <v>32500</v>
      </c>
      <c r="G326" s="577">
        <v>34162</v>
      </c>
      <c r="H326" s="6"/>
      <c r="I326" s="20"/>
      <c r="J326" s="20"/>
      <c r="K326" s="146"/>
      <c r="L326" s="7" t="s">
        <v>345</v>
      </c>
    </row>
    <row r="327" spans="1:12" s="23" customFormat="1" ht="13.5" thickBot="1" x14ac:dyDescent="0.25">
      <c r="A327" s="325">
        <v>736211</v>
      </c>
      <c r="B327" s="92" t="s">
        <v>61</v>
      </c>
      <c r="C327" s="261">
        <v>5217.37</v>
      </c>
      <c r="D327" s="211"/>
      <c r="E327" s="235"/>
      <c r="F327" s="290"/>
      <c r="G327" s="577"/>
      <c r="H327" s="6"/>
      <c r="I327" s="20"/>
      <c r="J327" s="20"/>
      <c r="K327" s="146"/>
      <c r="L327" s="12" t="s">
        <v>344</v>
      </c>
    </row>
    <row r="328" spans="1:12" s="23" customFormat="1" ht="13.5" thickBot="1" x14ac:dyDescent="0.25">
      <c r="A328" s="328"/>
      <c r="B328" s="489" t="s">
        <v>144</v>
      </c>
      <c r="C328" s="505"/>
      <c r="D328" s="436"/>
      <c r="E328" s="468"/>
      <c r="F328" s="506"/>
      <c r="G328" s="576"/>
      <c r="H328" s="496"/>
      <c r="I328" s="496"/>
      <c r="J328" s="496"/>
      <c r="K328" s="493"/>
      <c r="L328" s="81"/>
    </row>
    <row r="329" spans="1:12" s="23" customFormat="1" x14ac:dyDescent="0.2">
      <c r="A329" s="325">
        <v>736230</v>
      </c>
      <c r="B329" s="92" t="s">
        <v>59</v>
      </c>
      <c r="C329" s="261">
        <v>726.54</v>
      </c>
      <c r="D329" s="211">
        <v>0</v>
      </c>
      <c r="E329" s="235">
        <f>Tableau2[[#This Row],[Colonne4]]+D330</f>
        <v>0</v>
      </c>
      <c r="F329" s="290">
        <v>9140.92</v>
      </c>
      <c r="G329" s="577">
        <v>9140.92</v>
      </c>
      <c r="H329" s="6"/>
      <c r="I329" s="20"/>
      <c r="J329" s="20"/>
      <c r="K329" s="20"/>
      <c r="L329" s="11" t="s">
        <v>325</v>
      </c>
    </row>
    <row r="330" spans="1:12" s="23" customFormat="1" ht="13.5" thickBot="1" x14ac:dyDescent="0.25">
      <c r="A330" s="329">
        <v>736231</v>
      </c>
      <c r="B330" s="93" t="s">
        <v>63</v>
      </c>
      <c r="C330" s="258">
        <v>8414.3799999999992</v>
      </c>
      <c r="D330" s="211"/>
      <c r="E330" s="230"/>
      <c r="F330" s="291"/>
      <c r="G330" s="578"/>
      <c r="H330" s="164"/>
      <c r="I330" s="167"/>
      <c r="J330" s="167"/>
      <c r="K330" s="167"/>
      <c r="L330" s="44"/>
    </row>
    <row r="331" spans="1:12" s="23" customFormat="1" ht="13.5" thickBot="1" x14ac:dyDescent="0.25">
      <c r="A331" s="49"/>
      <c r="B331" s="59" t="s">
        <v>151</v>
      </c>
      <c r="C331" s="395">
        <f>SUM(C297:C330)</f>
        <v>958129.91999999993</v>
      </c>
      <c r="D331" s="248">
        <f>SUM(D297:D330)</f>
        <v>840426.13</v>
      </c>
      <c r="E331" s="267"/>
      <c r="F331" s="268">
        <f>SUM(F297:F330)</f>
        <v>981067.46000000008</v>
      </c>
      <c r="G331" s="592">
        <f>SUM(G297:G330)</f>
        <v>1026871.330188</v>
      </c>
      <c r="H331" s="336"/>
      <c r="I331" s="336"/>
      <c r="J331" s="336"/>
      <c r="K331" s="336"/>
      <c r="L331" s="49"/>
    </row>
    <row r="332" spans="1:12" s="23" customFormat="1" x14ac:dyDescent="0.2">
      <c r="A332" s="49"/>
      <c r="B332" s="49"/>
      <c r="C332" s="49"/>
      <c r="D332" s="49"/>
      <c r="E332" s="49"/>
      <c r="F332" s="49"/>
      <c r="G332" s="605"/>
      <c r="H332" s="49"/>
      <c r="I332" s="49"/>
      <c r="J332" s="49"/>
      <c r="K332" s="49"/>
      <c r="L332" s="49"/>
    </row>
    <row r="333" spans="1:12" s="23" customFormat="1" ht="13.5" thickBot="1" x14ac:dyDescent="0.25">
      <c r="A333" s="49"/>
      <c r="B333" s="49"/>
      <c r="C333" s="49"/>
      <c r="D333" s="49"/>
      <c r="E333" s="49"/>
      <c r="F333" s="49"/>
      <c r="G333" s="605"/>
      <c r="H333" s="49"/>
      <c r="I333" s="49"/>
      <c r="J333" s="49"/>
      <c r="K333" s="49"/>
      <c r="L333" s="49"/>
    </row>
    <row r="334" spans="1:12" s="23" customFormat="1" ht="13.5" thickBot="1" x14ac:dyDescent="0.25">
      <c r="A334" s="49"/>
      <c r="B334" s="49"/>
      <c r="C334" s="397" t="s">
        <v>182</v>
      </c>
      <c r="D334" s="219" t="s">
        <v>0</v>
      </c>
      <c r="E334" s="333"/>
      <c r="F334" s="9" t="s">
        <v>181</v>
      </c>
      <c r="G334" s="587" t="s">
        <v>181</v>
      </c>
      <c r="H334" s="334"/>
      <c r="I334" s="19"/>
      <c r="J334" s="19"/>
      <c r="K334" s="19"/>
      <c r="L334" s="24" t="s">
        <v>71</v>
      </c>
    </row>
    <row r="335" spans="1:12" s="23" customFormat="1" ht="16.5" thickBot="1" x14ac:dyDescent="0.3">
      <c r="A335" s="72" t="s">
        <v>1</v>
      </c>
      <c r="B335" s="399" t="s">
        <v>200</v>
      </c>
      <c r="C335" s="442">
        <v>2018</v>
      </c>
      <c r="D335" s="315" t="s">
        <v>201</v>
      </c>
      <c r="E335" s="525"/>
      <c r="F335" s="317" t="s">
        <v>202</v>
      </c>
      <c r="G335" s="588">
        <v>2020</v>
      </c>
      <c r="H335" s="526"/>
      <c r="I335" s="161"/>
      <c r="J335" s="161"/>
      <c r="K335" s="161"/>
      <c r="L335" s="25" t="s">
        <v>73</v>
      </c>
    </row>
    <row r="336" spans="1:12" s="23" customFormat="1" ht="13.5" thickBot="1" x14ac:dyDescent="0.25">
      <c r="A336" s="13"/>
      <c r="B336" s="70" t="s">
        <v>278</v>
      </c>
      <c r="C336" s="435"/>
      <c r="D336" s="468"/>
      <c r="E336" s="494"/>
      <c r="F336" s="495"/>
      <c r="G336" s="589"/>
      <c r="H336" s="496"/>
      <c r="I336" s="496"/>
      <c r="J336" s="496"/>
      <c r="K336" s="493"/>
      <c r="L336" s="524"/>
    </row>
    <row r="337" spans="1:12" s="23" customFormat="1" x14ac:dyDescent="0.2">
      <c r="A337" s="39">
        <v>736120</v>
      </c>
      <c r="B337" s="194" t="s">
        <v>281</v>
      </c>
      <c r="C337" s="259">
        <v>19465.27</v>
      </c>
      <c r="D337" s="202">
        <v>19854.96</v>
      </c>
      <c r="E337" s="226"/>
      <c r="F337" s="289">
        <v>23590.32</v>
      </c>
      <c r="G337" s="579">
        <v>23708.43</v>
      </c>
      <c r="H337" s="507"/>
      <c r="I337" s="347"/>
      <c r="J337" s="347"/>
      <c r="K337" s="347"/>
      <c r="L337" s="11" t="s">
        <v>325</v>
      </c>
    </row>
    <row r="338" spans="1:12" s="23" customFormat="1" x14ac:dyDescent="0.2">
      <c r="A338" s="39">
        <v>736121</v>
      </c>
      <c r="B338" s="104" t="s">
        <v>282</v>
      </c>
      <c r="C338" s="261">
        <v>3893.51</v>
      </c>
      <c r="D338" s="211"/>
      <c r="E338" s="234"/>
      <c r="F338" s="290"/>
      <c r="G338" s="580"/>
      <c r="H338" s="6"/>
      <c r="I338" s="20"/>
      <c r="J338" s="20"/>
      <c r="K338" s="20"/>
      <c r="L338" s="43"/>
    </row>
    <row r="339" spans="1:12" s="23" customFormat="1" ht="13.5" thickBot="1" x14ac:dyDescent="0.25">
      <c r="A339" s="39">
        <v>736291</v>
      </c>
      <c r="B339" s="93" t="s">
        <v>83</v>
      </c>
      <c r="C339" s="261">
        <v>0</v>
      </c>
      <c r="D339" s="211">
        <v>0</v>
      </c>
      <c r="E339" s="234"/>
      <c r="F339" s="263">
        <v>530.91</v>
      </c>
      <c r="G339" s="618">
        <v>0</v>
      </c>
      <c r="H339" s="6"/>
      <c r="I339" s="20"/>
      <c r="J339" s="20"/>
      <c r="K339" s="20"/>
      <c r="L339" s="647"/>
    </row>
    <row r="340" spans="1:12" s="23" customFormat="1" ht="13.5" thickBot="1" x14ac:dyDescent="0.25">
      <c r="A340" s="14"/>
      <c r="B340" s="489" t="s">
        <v>279</v>
      </c>
      <c r="C340" s="435"/>
      <c r="D340" s="436"/>
      <c r="E340" s="494"/>
      <c r="F340" s="495"/>
      <c r="G340" s="589"/>
      <c r="H340" s="502"/>
      <c r="I340" s="502"/>
      <c r="J340" s="502"/>
      <c r="K340" s="503"/>
      <c r="L340" s="82"/>
    </row>
    <row r="341" spans="1:12" s="23" customFormat="1" x14ac:dyDescent="0.2">
      <c r="A341" s="17">
        <v>736115</v>
      </c>
      <c r="B341" s="194" t="s">
        <v>280</v>
      </c>
      <c r="C341" s="259">
        <v>5173.3500000000004</v>
      </c>
      <c r="D341" s="202">
        <v>0</v>
      </c>
      <c r="E341" s="244"/>
      <c r="F341" s="257">
        <v>0</v>
      </c>
      <c r="G341" s="617">
        <v>20930</v>
      </c>
      <c r="H341" s="507"/>
      <c r="I341" s="347"/>
      <c r="J341" s="347"/>
      <c r="K341" s="347"/>
      <c r="L341" s="115"/>
    </row>
    <row r="342" spans="1:12" s="23" customFormat="1" ht="13.5" thickBot="1" x14ac:dyDescent="0.25">
      <c r="A342" s="99">
        <v>736261</v>
      </c>
      <c r="B342" s="174" t="s">
        <v>283</v>
      </c>
      <c r="C342" s="258">
        <v>8290.61</v>
      </c>
      <c r="D342" s="205"/>
      <c r="E342" s="229"/>
      <c r="F342" s="277">
        <v>8124</v>
      </c>
      <c r="G342" s="619"/>
      <c r="H342" s="164"/>
      <c r="I342" s="167"/>
      <c r="J342" s="167"/>
      <c r="K342" s="167"/>
      <c r="L342" s="7"/>
    </row>
    <row r="343" spans="1:12" s="23" customFormat="1" x14ac:dyDescent="0.2">
      <c r="A343" s="177"/>
      <c r="B343" s="80" t="s">
        <v>171</v>
      </c>
      <c r="C343" s="259"/>
      <c r="D343" s="527"/>
      <c r="E343" s="528"/>
      <c r="F343" s="528"/>
      <c r="G343" s="628"/>
      <c r="H343" s="529"/>
      <c r="I343" s="530"/>
      <c r="J343" s="530"/>
      <c r="K343" s="530"/>
      <c r="L343" s="197"/>
    </row>
    <row r="344" spans="1:12" s="23" customFormat="1" ht="13.5" thickBot="1" x14ac:dyDescent="0.25">
      <c r="A344" s="322">
        <v>736272</v>
      </c>
      <c r="B344" s="174" t="s">
        <v>284</v>
      </c>
      <c r="C344" s="258">
        <v>3680.3</v>
      </c>
      <c r="D344" s="246">
        <v>0</v>
      </c>
      <c r="E344" s="245"/>
      <c r="F344" s="301">
        <v>1850</v>
      </c>
      <c r="G344" s="619">
        <v>3000</v>
      </c>
      <c r="H344" s="413"/>
      <c r="I344" s="486"/>
      <c r="J344" s="486"/>
      <c r="K344" s="486"/>
      <c r="L344" s="197"/>
    </row>
    <row r="345" spans="1:12" s="23" customFormat="1" x14ac:dyDescent="0.2">
      <c r="A345" s="322"/>
      <c r="B345" s="104"/>
      <c r="C345" s="261"/>
      <c r="D345" s="247"/>
      <c r="E345" s="288"/>
      <c r="F345" s="288"/>
      <c r="G345" s="629"/>
      <c r="H345" s="179"/>
      <c r="I345" s="196"/>
      <c r="J345" s="196"/>
      <c r="K345" s="196"/>
      <c r="L345" s="197"/>
    </row>
    <row r="346" spans="1:12" s="23" customFormat="1" x14ac:dyDescent="0.2">
      <c r="A346" s="14"/>
      <c r="B346" s="101" t="s">
        <v>145</v>
      </c>
      <c r="C346" s="261"/>
      <c r="D346" s="211"/>
      <c r="E346" s="303"/>
      <c r="F346" s="305"/>
      <c r="G346" s="629"/>
      <c r="H346" s="162"/>
      <c r="I346" s="166"/>
      <c r="J346" s="166"/>
      <c r="K346" s="166"/>
      <c r="L346" s="64"/>
    </row>
    <row r="347" spans="1:12" s="23" customFormat="1" x14ac:dyDescent="0.2">
      <c r="A347" s="99">
        <v>736300</v>
      </c>
      <c r="B347" s="92" t="s">
        <v>28</v>
      </c>
      <c r="C347" s="261">
        <v>49188.09</v>
      </c>
      <c r="D347" s="211">
        <v>36694.269999999997</v>
      </c>
      <c r="E347" s="234"/>
      <c r="F347" s="263">
        <v>57000</v>
      </c>
      <c r="G347" s="618">
        <v>48000</v>
      </c>
      <c r="H347" s="6"/>
      <c r="I347" s="20"/>
      <c r="J347" s="20"/>
      <c r="K347" s="20"/>
      <c r="L347" s="7" t="s">
        <v>346</v>
      </c>
    </row>
    <row r="348" spans="1:12" s="23" customFormat="1" x14ac:dyDescent="0.2">
      <c r="A348" s="99">
        <v>736301</v>
      </c>
      <c r="B348" s="92" t="s">
        <v>67</v>
      </c>
      <c r="C348" s="261"/>
      <c r="D348" s="211"/>
      <c r="E348" s="234"/>
      <c r="F348" s="290"/>
      <c r="G348" s="625"/>
      <c r="H348" s="6"/>
      <c r="I348" s="20"/>
      <c r="J348" s="20"/>
      <c r="K348" s="20"/>
      <c r="L348" s="7" t="s">
        <v>308</v>
      </c>
    </row>
    <row r="349" spans="1:12" s="23" customFormat="1" ht="13.5" thickBot="1" x14ac:dyDescent="0.25">
      <c r="A349" s="107">
        <v>700100</v>
      </c>
      <c r="B349" s="93" t="s">
        <v>29</v>
      </c>
      <c r="C349" s="258">
        <v>53158.87</v>
      </c>
      <c r="D349" s="211">
        <v>42035.44</v>
      </c>
      <c r="E349" s="229"/>
      <c r="F349" s="277">
        <v>48000</v>
      </c>
      <c r="G349" s="619">
        <v>50000</v>
      </c>
      <c r="H349" s="164"/>
      <c r="I349" s="167"/>
      <c r="J349" s="167"/>
      <c r="K349" s="167"/>
      <c r="L349" s="44"/>
    </row>
    <row r="350" spans="1:12" s="23" customFormat="1" ht="13.5" thickBot="1" x14ac:dyDescent="0.25">
      <c r="A350" s="40"/>
      <c r="B350" s="59" t="s">
        <v>151</v>
      </c>
      <c r="C350" s="395">
        <f>SUM(C337:C349)</f>
        <v>142850</v>
      </c>
      <c r="D350" s="248">
        <f>SUM(D337:D349)</f>
        <v>98584.67</v>
      </c>
      <c r="E350" s="267"/>
      <c r="F350" s="268">
        <f>SUM(F337:F349)</f>
        <v>139095.22999999998</v>
      </c>
      <c r="G350" s="592">
        <f>SUM(G337:G349)</f>
        <v>145638.43</v>
      </c>
      <c r="H350" s="145"/>
      <c r="I350" s="145"/>
      <c r="J350" s="145"/>
      <c r="K350" s="145"/>
      <c r="L350" s="40"/>
    </row>
    <row r="351" spans="1:12" s="23" customFormat="1" x14ac:dyDescent="0.2">
      <c r="A351" s="40"/>
      <c r="B351" s="40"/>
      <c r="C351" s="40"/>
      <c r="D351" s="40"/>
      <c r="E351" s="40"/>
      <c r="F351" s="40"/>
      <c r="G351" s="630"/>
      <c r="H351" s="40"/>
      <c r="I351" s="40"/>
      <c r="J351" s="40"/>
      <c r="K351" s="40"/>
      <c r="L351" s="40"/>
    </row>
    <row r="352" spans="1:12" s="23" customFormat="1" ht="13.5" thickBot="1" x14ac:dyDescent="0.25">
      <c r="A352" s="40"/>
      <c r="B352" s="40"/>
      <c r="C352" s="40"/>
      <c r="D352" s="40"/>
      <c r="E352" s="40"/>
      <c r="F352" s="40"/>
      <c r="G352" s="630"/>
      <c r="H352" s="40"/>
      <c r="I352" s="40"/>
      <c r="J352" s="40"/>
      <c r="K352" s="40"/>
      <c r="L352" s="40"/>
    </row>
    <row r="353" spans="1:12" s="23" customFormat="1" ht="13.5" thickBot="1" x14ac:dyDescent="0.25">
      <c r="A353" s="40"/>
      <c r="B353" s="40"/>
      <c r="C353" s="397" t="s">
        <v>182</v>
      </c>
      <c r="D353" s="219" t="s">
        <v>0</v>
      </c>
      <c r="E353" s="330"/>
      <c r="F353" s="9" t="s">
        <v>181</v>
      </c>
      <c r="G353" s="587" t="s">
        <v>181</v>
      </c>
      <c r="H353" s="19"/>
      <c r="I353" s="19"/>
      <c r="J353" s="19"/>
      <c r="K353" s="19"/>
      <c r="L353" s="24" t="s">
        <v>71</v>
      </c>
    </row>
    <row r="354" spans="1:12" s="23" customFormat="1" ht="16.5" thickBot="1" x14ac:dyDescent="0.3">
      <c r="A354" s="72" t="s">
        <v>1</v>
      </c>
      <c r="B354" s="399" t="s">
        <v>200</v>
      </c>
      <c r="C354" s="398">
        <v>2018</v>
      </c>
      <c r="D354" s="220" t="s">
        <v>201</v>
      </c>
      <c r="E354" s="331"/>
      <c r="F354" s="332" t="s">
        <v>202</v>
      </c>
      <c r="G354" s="593">
        <v>2020</v>
      </c>
      <c r="H354" s="10"/>
      <c r="I354" s="10"/>
      <c r="J354" s="10"/>
      <c r="K354" s="10"/>
      <c r="L354" s="25" t="s">
        <v>73</v>
      </c>
    </row>
    <row r="355" spans="1:12" s="23" customFormat="1" ht="13.5" thickBot="1" x14ac:dyDescent="0.25">
      <c r="A355" s="111"/>
      <c r="B355" s="70" t="s">
        <v>146</v>
      </c>
      <c r="C355" s="534"/>
      <c r="D355" s="535"/>
      <c r="E355" s="536"/>
      <c r="F355" s="537"/>
      <c r="G355" s="631"/>
      <c r="H355" s="531"/>
      <c r="I355" s="532"/>
      <c r="J355" s="532"/>
      <c r="K355" s="533"/>
      <c r="L355" s="45"/>
    </row>
    <row r="356" spans="1:12" s="23" customFormat="1" x14ac:dyDescent="0.2">
      <c r="A356" s="322">
        <v>743000</v>
      </c>
      <c r="B356" s="92" t="s">
        <v>197</v>
      </c>
      <c r="C356" s="261">
        <v>0</v>
      </c>
      <c r="D356" s="211"/>
      <c r="E356" s="178"/>
      <c r="F356" s="178"/>
      <c r="G356" s="626"/>
      <c r="H356" s="356"/>
      <c r="I356" s="3"/>
      <c r="J356" s="3"/>
      <c r="K356" s="3"/>
      <c r="L356" s="197"/>
    </row>
    <row r="357" spans="1:12" s="23" customFormat="1" x14ac:dyDescent="0.2">
      <c r="A357" s="39">
        <v>743100</v>
      </c>
      <c r="B357" s="92" t="s">
        <v>53</v>
      </c>
      <c r="C357" s="261">
        <v>0</v>
      </c>
      <c r="D357" s="211"/>
      <c r="E357" s="234"/>
      <c r="F357" s="234"/>
      <c r="G357" s="656">
        <v>0</v>
      </c>
      <c r="H357" s="22"/>
      <c r="I357" s="146"/>
      <c r="J357" s="146"/>
      <c r="K357" s="146"/>
      <c r="L357" s="43"/>
    </row>
    <row r="358" spans="1:12" s="23" customFormat="1" x14ac:dyDescent="0.2">
      <c r="A358" s="171">
        <v>743110</v>
      </c>
      <c r="B358" s="104" t="s">
        <v>164</v>
      </c>
      <c r="C358" s="261">
        <v>592.53</v>
      </c>
      <c r="D358" s="211"/>
      <c r="E358" s="288"/>
      <c r="F358" s="288"/>
      <c r="G358" s="656">
        <v>500</v>
      </c>
      <c r="H358" s="279"/>
      <c r="I358" s="67"/>
      <c r="J358" s="67"/>
      <c r="K358" s="281"/>
      <c r="L358" s="64"/>
    </row>
    <row r="359" spans="1:12" s="23" customFormat="1" x14ac:dyDescent="0.2">
      <c r="A359" s="43" t="s">
        <v>84</v>
      </c>
      <c r="B359" s="92" t="s">
        <v>76</v>
      </c>
      <c r="C359" s="261"/>
      <c r="D359" s="211"/>
      <c r="E359" s="234"/>
      <c r="F359" s="290"/>
      <c r="G359" s="656">
        <v>0</v>
      </c>
      <c r="H359" s="22"/>
      <c r="I359" s="146"/>
      <c r="J359" s="146"/>
      <c r="K359" s="20"/>
      <c r="L359" s="43"/>
    </row>
    <row r="360" spans="1:12" s="23" customFormat="1" x14ac:dyDescent="0.2">
      <c r="A360" s="39">
        <v>743900</v>
      </c>
      <c r="B360" s="92" t="s">
        <v>82</v>
      </c>
      <c r="C360" s="261">
        <v>1820.24</v>
      </c>
      <c r="D360" s="211"/>
      <c r="E360" s="234"/>
      <c r="F360" s="290"/>
      <c r="G360" s="656">
        <v>0</v>
      </c>
      <c r="H360" s="348"/>
      <c r="I360" s="168"/>
      <c r="J360" s="168"/>
      <c r="K360" s="21"/>
      <c r="L360" s="43"/>
    </row>
    <row r="361" spans="1:12" s="23" customFormat="1" x14ac:dyDescent="0.2">
      <c r="A361" s="43" t="s">
        <v>106</v>
      </c>
      <c r="B361" s="92" t="s">
        <v>107</v>
      </c>
      <c r="C361" s="261">
        <v>225</v>
      </c>
      <c r="D361" s="211"/>
      <c r="E361" s="234"/>
      <c r="F361" s="290"/>
      <c r="G361" s="656">
        <v>225</v>
      </c>
      <c r="H361" s="348"/>
      <c r="I361" s="168"/>
      <c r="J361" s="168"/>
      <c r="K361" s="21"/>
      <c r="L361" s="7" t="s">
        <v>315</v>
      </c>
    </row>
    <row r="362" spans="1:12" s="23" customFormat="1" x14ac:dyDescent="0.2">
      <c r="A362" s="39">
        <v>745300</v>
      </c>
      <c r="B362" s="92" t="s">
        <v>64</v>
      </c>
      <c r="C362" s="261">
        <v>1394.85</v>
      </c>
      <c r="D362" s="211"/>
      <c r="E362" s="234"/>
      <c r="F362" s="290"/>
      <c r="G362" s="656">
        <v>1035</v>
      </c>
      <c r="H362" s="348"/>
      <c r="I362" s="168"/>
      <c r="J362" s="168"/>
      <c r="K362" s="21"/>
      <c r="L362" s="7" t="s">
        <v>314</v>
      </c>
    </row>
    <row r="363" spans="1:12" s="23" customFormat="1" ht="13.5" thickBot="1" x14ac:dyDescent="0.25">
      <c r="A363" s="39">
        <v>700400</v>
      </c>
      <c r="B363" s="104" t="s">
        <v>198</v>
      </c>
      <c r="C363" s="261">
        <v>50.6</v>
      </c>
      <c r="D363" s="211"/>
      <c r="E363" s="234"/>
      <c r="F363" s="290"/>
      <c r="G363" s="656">
        <v>50</v>
      </c>
      <c r="H363" s="348"/>
      <c r="I363" s="168"/>
      <c r="J363" s="168"/>
      <c r="K363" s="21"/>
      <c r="L363" s="43"/>
    </row>
    <row r="364" spans="1:12" s="23" customFormat="1" ht="13.5" thickBot="1" x14ac:dyDescent="0.25">
      <c r="A364" s="38"/>
      <c r="B364" s="70" t="s">
        <v>147</v>
      </c>
      <c r="C364" s="435"/>
      <c r="D364" s="436"/>
      <c r="E364" s="437"/>
      <c r="F364" s="438"/>
      <c r="G364" s="632"/>
      <c r="H364" s="168"/>
      <c r="I364" s="168"/>
      <c r="J364" s="168"/>
      <c r="K364" s="21"/>
      <c r="L364" s="43"/>
    </row>
    <row r="365" spans="1:12" s="23" customFormat="1" x14ac:dyDescent="0.2">
      <c r="A365" s="39">
        <v>732000</v>
      </c>
      <c r="B365" s="104" t="s">
        <v>286</v>
      </c>
      <c r="C365" s="261">
        <v>1755</v>
      </c>
      <c r="D365" s="211"/>
      <c r="E365" s="234"/>
      <c r="F365" s="290">
        <v>18000</v>
      </c>
      <c r="G365" s="633">
        <v>18000</v>
      </c>
      <c r="H365" s="348"/>
      <c r="I365" s="168"/>
      <c r="J365" s="168"/>
      <c r="K365" s="21"/>
      <c r="L365" s="43"/>
    </row>
    <row r="366" spans="1:12" s="23" customFormat="1" x14ac:dyDescent="0.2">
      <c r="A366" s="169">
        <v>732010</v>
      </c>
      <c r="B366" s="104" t="s">
        <v>285</v>
      </c>
      <c r="C366" s="261">
        <v>18000</v>
      </c>
      <c r="D366" s="63"/>
      <c r="E366" s="538"/>
      <c r="F366" s="539"/>
      <c r="G366" s="633">
        <v>0</v>
      </c>
      <c r="H366" s="349"/>
      <c r="I366" s="540"/>
      <c r="J366" s="540"/>
      <c r="K366" s="541"/>
      <c r="L366" s="64"/>
    </row>
    <row r="367" spans="1:12" s="23" customFormat="1" x14ac:dyDescent="0.2">
      <c r="A367" s="39">
        <v>750020</v>
      </c>
      <c r="B367" s="92" t="s">
        <v>30</v>
      </c>
      <c r="C367" s="261">
        <v>19.11</v>
      </c>
      <c r="D367" s="211"/>
      <c r="E367" s="234"/>
      <c r="F367" s="290"/>
      <c r="G367" s="633">
        <v>0</v>
      </c>
      <c r="H367" s="348"/>
      <c r="I367" s="168"/>
      <c r="J367" s="168"/>
      <c r="K367" s="21"/>
      <c r="L367" s="43"/>
    </row>
    <row r="368" spans="1:12" s="23" customFormat="1" x14ac:dyDescent="0.2">
      <c r="A368" s="171">
        <v>751000</v>
      </c>
      <c r="B368" s="104" t="s">
        <v>31</v>
      </c>
      <c r="C368" s="261">
        <v>26.1</v>
      </c>
      <c r="D368" s="211"/>
      <c r="E368" s="288"/>
      <c r="F368" s="288"/>
      <c r="G368" s="633">
        <v>0</v>
      </c>
      <c r="H368" s="349"/>
      <c r="I368" s="65"/>
      <c r="J368" s="65"/>
      <c r="K368" s="350"/>
      <c r="L368" s="64"/>
    </row>
    <row r="369" spans="1:12" x14ac:dyDescent="0.2">
      <c r="A369" s="39">
        <v>753010</v>
      </c>
      <c r="B369" s="92" t="s">
        <v>77</v>
      </c>
      <c r="C369" s="261">
        <v>1939.82</v>
      </c>
      <c r="D369" s="211"/>
      <c r="E369" s="234"/>
      <c r="F369" s="290"/>
      <c r="G369" s="633">
        <v>0</v>
      </c>
      <c r="H369" s="348"/>
      <c r="I369" s="168"/>
      <c r="J369" s="168"/>
      <c r="K369" s="21"/>
      <c r="L369" s="51"/>
    </row>
    <row r="370" spans="1:12" x14ac:dyDescent="0.2">
      <c r="A370" s="39">
        <v>753200</v>
      </c>
      <c r="B370" s="92" t="s">
        <v>78</v>
      </c>
      <c r="C370" s="261">
        <v>1649.2</v>
      </c>
      <c r="D370" s="211"/>
      <c r="E370" s="234"/>
      <c r="F370" s="290"/>
      <c r="G370" s="633">
        <v>0</v>
      </c>
      <c r="H370" s="348"/>
      <c r="I370" s="168"/>
      <c r="J370" s="168"/>
      <c r="K370" s="21"/>
      <c r="L370" s="51"/>
    </row>
    <row r="371" spans="1:12" x14ac:dyDescent="0.2">
      <c r="A371" s="39">
        <v>759000</v>
      </c>
      <c r="B371" s="104" t="s">
        <v>52</v>
      </c>
      <c r="C371" s="261">
        <v>12.19</v>
      </c>
      <c r="D371" s="211"/>
      <c r="E371" s="234"/>
      <c r="F371" s="290"/>
      <c r="G371" s="633">
        <v>0</v>
      </c>
      <c r="H371" s="348"/>
      <c r="I371" s="168"/>
      <c r="J371" s="168"/>
      <c r="K371" s="21"/>
      <c r="L371" s="51"/>
    </row>
    <row r="372" spans="1:12" x14ac:dyDescent="0.2">
      <c r="A372" s="39">
        <v>769001</v>
      </c>
      <c r="B372" s="104" t="s">
        <v>287</v>
      </c>
      <c r="C372" s="261">
        <v>5619.41</v>
      </c>
      <c r="D372" s="211"/>
      <c r="E372" s="234"/>
      <c r="F372" s="290"/>
      <c r="G372" s="633">
        <v>0</v>
      </c>
      <c r="H372" s="348"/>
      <c r="I372" s="168"/>
      <c r="J372" s="168"/>
      <c r="K372" s="21"/>
      <c r="L372" s="51"/>
    </row>
    <row r="373" spans="1:12" x14ac:dyDescent="0.2">
      <c r="A373" s="39">
        <v>769005</v>
      </c>
      <c r="B373" s="104" t="s">
        <v>288</v>
      </c>
      <c r="C373" s="261">
        <v>12609.4</v>
      </c>
      <c r="D373" s="211"/>
      <c r="E373" s="234"/>
      <c r="F373" s="290"/>
      <c r="G373" s="633">
        <v>0</v>
      </c>
      <c r="H373" s="348"/>
      <c r="I373" s="168"/>
      <c r="J373" s="168"/>
      <c r="K373" s="21"/>
      <c r="L373" s="51"/>
    </row>
    <row r="374" spans="1:12" x14ac:dyDescent="0.2">
      <c r="A374" s="39">
        <v>769010</v>
      </c>
      <c r="B374" s="104" t="s">
        <v>290</v>
      </c>
      <c r="C374" s="261">
        <v>2827.21</v>
      </c>
      <c r="D374" s="211"/>
      <c r="E374" s="234"/>
      <c r="F374" s="290"/>
      <c r="G374" s="633">
        <v>0</v>
      </c>
      <c r="H374" s="348"/>
      <c r="I374" s="168"/>
      <c r="J374" s="168"/>
      <c r="K374" s="21"/>
      <c r="L374" s="51"/>
    </row>
    <row r="375" spans="1:12" x14ac:dyDescent="0.2">
      <c r="A375" s="39">
        <v>769020</v>
      </c>
      <c r="B375" s="104" t="s">
        <v>291</v>
      </c>
      <c r="C375" s="261">
        <v>0</v>
      </c>
      <c r="D375" s="211"/>
      <c r="E375" s="234"/>
      <c r="F375" s="290"/>
      <c r="G375" s="633">
        <v>0</v>
      </c>
      <c r="H375" s="348"/>
      <c r="I375" s="168"/>
      <c r="J375" s="168"/>
      <c r="K375" s="21"/>
      <c r="L375" s="51"/>
    </row>
    <row r="376" spans="1:12" x14ac:dyDescent="0.2">
      <c r="A376" s="39">
        <v>769040</v>
      </c>
      <c r="B376" s="104" t="s">
        <v>289</v>
      </c>
      <c r="C376" s="261">
        <v>0</v>
      </c>
      <c r="D376" s="211"/>
      <c r="E376" s="234"/>
      <c r="F376" s="290"/>
      <c r="G376" s="633">
        <v>0</v>
      </c>
      <c r="H376" s="348"/>
      <c r="I376" s="168"/>
      <c r="J376" s="168"/>
      <c r="K376" s="21"/>
      <c r="L376" s="51"/>
    </row>
    <row r="377" spans="1:12" x14ac:dyDescent="0.2">
      <c r="A377" s="39">
        <v>769050</v>
      </c>
      <c r="B377" s="104" t="s">
        <v>294</v>
      </c>
      <c r="C377" s="261">
        <v>6288.47</v>
      </c>
      <c r="D377" s="211"/>
      <c r="E377" s="234"/>
      <c r="F377" s="290"/>
      <c r="G377" s="633">
        <v>0</v>
      </c>
      <c r="H377" s="348"/>
      <c r="I377" s="168"/>
      <c r="J377" s="168"/>
      <c r="K377" s="21"/>
      <c r="L377" s="51"/>
    </row>
    <row r="378" spans="1:12" x14ac:dyDescent="0.2">
      <c r="A378" s="39">
        <v>769055</v>
      </c>
      <c r="B378" s="104" t="s">
        <v>292</v>
      </c>
      <c r="C378" s="261">
        <v>1755.4</v>
      </c>
      <c r="D378" s="211"/>
      <c r="E378" s="234"/>
      <c r="F378" s="290"/>
      <c r="G378" s="633">
        <v>0</v>
      </c>
      <c r="H378" s="348"/>
      <c r="I378" s="168"/>
      <c r="J378" s="168"/>
      <c r="K378" s="21"/>
      <c r="L378" s="51"/>
    </row>
    <row r="379" spans="1:12" x14ac:dyDescent="0.2">
      <c r="A379" s="39">
        <v>769060</v>
      </c>
      <c r="B379" s="104" t="s">
        <v>295</v>
      </c>
      <c r="C379" s="261">
        <v>28.41</v>
      </c>
      <c r="D379" s="211"/>
      <c r="E379" s="234"/>
      <c r="F379" s="290"/>
      <c r="G379" s="633">
        <v>0</v>
      </c>
      <c r="H379" s="348"/>
      <c r="I379" s="168"/>
      <c r="J379" s="168"/>
      <c r="K379" s="21"/>
      <c r="L379" s="51"/>
    </row>
    <row r="380" spans="1:12" ht="13.5" thickBot="1" x14ac:dyDescent="0.25">
      <c r="A380" s="12" t="s">
        <v>109</v>
      </c>
      <c r="B380" s="174" t="s">
        <v>293</v>
      </c>
      <c r="C380" s="261">
        <v>0</v>
      </c>
      <c r="D380" s="211"/>
      <c r="E380" s="234"/>
      <c r="F380" s="290"/>
      <c r="G380" s="633">
        <v>0</v>
      </c>
      <c r="H380" s="351"/>
      <c r="I380" s="352"/>
      <c r="J380" s="352"/>
      <c r="K380" s="353"/>
      <c r="L380" s="355"/>
    </row>
    <row r="381" spans="1:12" ht="13.5" thickBot="1" x14ac:dyDescent="0.25">
      <c r="A381" s="62"/>
      <c r="B381" s="109" t="s">
        <v>152</v>
      </c>
      <c r="C381" s="400">
        <f>SUM(C357:C380)</f>
        <v>56612.94000000001</v>
      </c>
      <c r="D381" s="248">
        <f>SUM(D357:D380)</f>
        <v>0</v>
      </c>
      <c r="E381" s="344"/>
      <c r="F381" s="345">
        <f>SUM(F357:F380)</f>
        <v>18000</v>
      </c>
      <c r="G381" s="634">
        <f>SUM(G356:G380)</f>
        <v>19810</v>
      </c>
      <c r="H381" s="354"/>
      <c r="I381" s="354"/>
      <c r="J381" s="354"/>
      <c r="K381" s="354"/>
      <c r="L381" s="62"/>
    </row>
    <row r="382" spans="1:12" x14ac:dyDescent="0.2">
      <c r="A382" s="62"/>
      <c r="B382" s="62"/>
      <c r="C382" s="62"/>
      <c r="D382" s="62"/>
      <c r="E382" s="62"/>
      <c r="F382" s="62"/>
      <c r="G382" s="606"/>
      <c r="H382" s="62"/>
      <c r="I382" s="62"/>
      <c r="J382" s="62"/>
      <c r="K382" s="62"/>
      <c r="L382" s="62"/>
    </row>
    <row r="383" spans="1:12" x14ac:dyDescent="0.2">
      <c r="A383" s="117"/>
      <c r="B383" s="120"/>
      <c r="C383" s="121"/>
      <c r="D383" s="118"/>
      <c r="E383" s="118"/>
      <c r="F383" s="118"/>
      <c r="G383" s="635"/>
      <c r="H383" s="118"/>
      <c r="I383" s="118"/>
      <c r="J383" s="118"/>
      <c r="K383" s="118"/>
      <c r="L383" s="122"/>
    </row>
    <row r="384" spans="1:12" x14ac:dyDescent="0.2">
      <c r="A384" s="132"/>
      <c r="B384" s="129"/>
      <c r="C384" s="130"/>
      <c r="D384" s="131"/>
      <c r="E384" s="131"/>
      <c r="F384" s="131"/>
      <c r="G384" s="636"/>
      <c r="H384" s="131"/>
      <c r="I384" s="131"/>
      <c r="J384" s="131"/>
      <c r="K384" s="131"/>
      <c r="L384" s="133"/>
    </row>
    <row r="385" spans="1:12" x14ac:dyDescent="0.2">
      <c r="A385" s="117"/>
      <c r="B385" s="120"/>
      <c r="C385" s="121"/>
      <c r="D385" s="118"/>
      <c r="E385" s="118"/>
      <c r="F385" s="118"/>
      <c r="G385" s="635"/>
      <c r="H385" s="118"/>
      <c r="I385" s="118"/>
      <c r="J385" s="118"/>
      <c r="K385" s="118"/>
      <c r="L385" s="122"/>
    </row>
    <row r="386" spans="1:12" x14ac:dyDescent="0.2">
      <c r="A386" s="123"/>
      <c r="B386" s="124"/>
      <c r="C386" s="125"/>
      <c r="D386" s="118"/>
      <c r="E386" s="118"/>
      <c r="F386" s="118"/>
      <c r="G386" s="635"/>
      <c r="H386" s="118"/>
      <c r="I386" s="118"/>
      <c r="J386" s="118"/>
      <c r="K386" s="118"/>
      <c r="L386" s="122"/>
    </row>
    <row r="387" spans="1:12" x14ac:dyDescent="0.2">
      <c r="A387" s="127"/>
      <c r="B387" s="118"/>
      <c r="C387" s="41"/>
      <c r="D387" s="41"/>
      <c r="E387" s="41"/>
      <c r="F387" s="41"/>
      <c r="G387" s="635"/>
      <c r="H387" s="118"/>
      <c r="I387" s="118"/>
      <c r="J387" s="118"/>
      <c r="K387" s="118"/>
      <c r="L387" s="119"/>
    </row>
    <row r="388" spans="1:12" x14ac:dyDescent="0.2">
      <c r="A388" s="127"/>
      <c r="B388" s="118"/>
      <c r="C388" s="41"/>
      <c r="D388" s="41"/>
      <c r="E388" s="41"/>
      <c r="F388" s="41"/>
      <c r="G388" s="635"/>
      <c r="H388" s="118"/>
      <c r="I388" s="118"/>
      <c r="J388" s="118"/>
      <c r="K388" s="118"/>
      <c r="L388" s="119"/>
    </row>
    <row r="389" spans="1:12" x14ac:dyDescent="0.2">
      <c r="A389" s="127"/>
      <c r="B389" s="118"/>
      <c r="C389" s="41"/>
      <c r="D389" s="118"/>
      <c r="E389" s="118"/>
      <c r="F389" s="118"/>
      <c r="G389" s="635"/>
      <c r="H389" s="118"/>
      <c r="I389" s="118"/>
      <c r="J389" s="118"/>
      <c r="K389" s="118"/>
      <c r="L389" s="119"/>
    </row>
    <row r="390" spans="1:12" ht="13.5" thickBot="1" x14ac:dyDescent="0.25">
      <c r="A390" s="127"/>
      <c r="B390" s="118"/>
      <c r="C390" s="118"/>
      <c r="D390" s="118"/>
      <c r="E390" s="118"/>
      <c r="F390" s="118"/>
      <c r="G390" s="635"/>
      <c r="H390" s="118"/>
      <c r="I390" s="118"/>
      <c r="J390" s="118"/>
      <c r="K390" s="118"/>
      <c r="L390" s="119"/>
    </row>
    <row r="391" spans="1:12" ht="13.5" thickBot="1" x14ac:dyDescent="0.25">
      <c r="A391" s="127"/>
      <c r="B391" s="152" t="s">
        <v>203</v>
      </c>
      <c r="C391" s="337"/>
      <c r="D391" s="118"/>
      <c r="E391" s="118"/>
      <c r="F391" s="118"/>
      <c r="G391" s="635"/>
      <c r="H391" s="118"/>
      <c r="I391" s="118"/>
      <c r="J391" s="118"/>
      <c r="K391" s="118"/>
      <c r="L391" s="119"/>
    </row>
    <row r="392" spans="1:12" ht="13.5" thickBot="1" x14ac:dyDescent="0.25">
      <c r="A392" s="127"/>
      <c r="B392" s="136" t="s">
        <v>32</v>
      </c>
      <c r="C392" s="338">
        <f>G331+G350+G381</f>
        <v>1192319.760188</v>
      </c>
      <c r="D392" s="118"/>
      <c r="E392" s="118"/>
      <c r="F392" s="118"/>
      <c r="G392" s="635"/>
      <c r="H392" s="118"/>
      <c r="I392" s="118"/>
      <c r="J392" s="118"/>
      <c r="K392" s="118"/>
      <c r="L392" s="118"/>
    </row>
    <row r="393" spans="1:12" ht="13.5" thickBot="1" x14ac:dyDescent="0.25">
      <c r="A393" s="127"/>
      <c r="B393" s="108"/>
      <c r="C393" s="339"/>
      <c r="D393" s="122"/>
      <c r="E393" s="118"/>
      <c r="F393" s="118"/>
      <c r="G393" s="635"/>
      <c r="H393" s="118"/>
      <c r="I393" s="118"/>
      <c r="J393" s="118"/>
      <c r="K393" s="118"/>
      <c r="L393" s="118"/>
    </row>
    <row r="394" spans="1:12" ht="13.5" thickBot="1" x14ac:dyDescent="0.25">
      <c r="A394" s="128"/>
      <c r="B394" s="136" t="s">
        <v>33</v>
      </c>
      <c r="C394" s="338">
        <f>G29+G55+G95+G124+G160+G196+G218+G247+G265+G279+G291</f>
        <v>1191264.3237600001</v>
      </c>
      <c r="D394" s="122"/>
      <c r="E394" s="118"/>
      <c r="F394" s="118"/>
      <c r="G394" s="635"/>
      <c r="H394" s="118"/>
      <c r="I394" s="118"/>
      <c r="J394" s="118"/>
      <c r="K394" s="118"/>
      <c r="L394" s="118"/>
    </row>
    <row r="395" spans="1:12" ht="13.5" thickBot="1" x14ac:dyDescent="0.25">
      <c r="A395" s="127"/>
      <c r="B395" s="108"/>
      <c r="C395" s="339"/>
      <c r="D395" s="119"/>
      <c r="E395" s="118"/>
      <c r="F395" s="118"/>
      <c r="G395" s="635"/>
      <c r="H395" s="118"/>
      <c r="I395" s="118"/>
      <c r="J395" s="118"/>
      <c r="K395" s="118"/>
      <c r="L395" s="118"/>
    </row>
    <row r="396" spans="1:12" ht="13.5" thickBot="1" x14ac:dyDescent="0.25">
      <c r="A396" s="127"/>
      <c r="B396" s="136" t="s">
        <v>34</v>
      </c>
      <c r="C396" s="338">
        <f>C392-C394</f>
        <v>1055.4364279999863</v>
      </c>
      <c r="D396" s="119"/>
      <c r="E396" s="118"/>
      <c r="F396" s="118"/>
      <c r="G396" s="635"/>
      <c r="H396" s="118"/>
      <c r="I396" s="118"/>
      <c r="J396" s="118"/>
      <c r="K396" s="118"/>
      <c r="L396" s="118"/>
    </row>
    <row r="397" spans="1:12" x14ac:dyDescent="0.2">
      <c r="A397" s="127"/>
      <c r="B397" s="137"/>
      <c r="C397" s="340"/>
      <c r="D397" s="119"/>
      <c r="E397" s="118"/>
      <c r="F397" s="118"/>
      <c r="G397" s="635"/>
      <c r="H397" s="118"/>
      <c r="I397" s="118"/>
      <c r="J397" s="118"/>
      <c r="K397" s="118"/>
      <c r="L397" s="118"/>
    </row>
    <row r="398" spans="1:12" x14ac:dyDescent="0.2">
      <c r="A398" s="127"/>
      <c r="B398" s="138" t="s">
        <v>79</v>
      </c>
      <c r="C398" s="340"/>
      <c r="D398" s="119"/>
      <c r="E398" s="118"/>
      <c r="F398" s="118"/>
      <c r="G398" s="635"/>
      <c r="H398" s="118"/>
      <c r="I398" s="118"/>
      <c r="J398" s="118"/>
      <c r="K398" s="118"/>
      <c r="L398" s="118"/>
    </row>
    <row r="399" spans="1:12" ht="13.5" thickBot="1" x14ac:dyDescent="0.25">
      <c r="A399" s="126"/>
      <c r="B399" s="139"/>
      <c r="C399" s="341"/>
      <c r="D399" s="122"/>
      <c r="E399" s="118"/>
      <c r="F399" s="118"/>
      <c r="G399" s="635"/>
      <c r="H399" s="118"/>
      <c r="I399" s="118"/>
      <c r="J399" s="118"/>
      <c r="K399" s="118"/>
      <c r="L399" s="118"/>
    </row>
    <row r="400" spans="1:12" ht="13.5" thickBot="1" x14ac:dyDescent="0.25">
      <c r="A400" s="117"/>
      <c r="B400" s="136" t="s">
        <v>32</v>
      </c>
      <c r="C400" s="342">
        <f>G350</f>
        <v>145638.43</v>
      </c>
      <c r="D400" s="118"/>
      <c r="E400" s="118"/>
      <c r="F400" s="118"/>
      <c r="G400" s="635"/>
      <c r="H400" s="118"/>
      <c r="I400" s="118"/>
      <c r="J400" s="118"/>
      <c r="K400" s="118"/>
      <c r="L400" s="122"/>
    </row>
    <row r="401" spans="1:12" ht="13.5" thickBot="1" x14ac:dyDescent="0.25">
      <c r="A401" s="117"/>
      <c r="B401" s="140"/>
      <c r="C401" s="188"/>
      <c r="D401" s="118"/>
      <c r="E401" s="118"/>
      <c r="F401" s="118"/>
      <c r="G401" s="635"/>
      <c r="H401" s="118"/>
      <c r="I401" s="118"/>
      <c r="J401" s="118"/>
      <c r="K401" s="118"/>
      <c r="L401" s="122"/>
    </row>
    <row r="402" spans="1:12" ht="13.5" thickBot="1" x14ac:dyDescent="0.25">
      <c r="A402" s="117"/>
      <c r="B402" s="136" t="s">
        <v>33</v>
      </c>
      <c r="C402" s="342">
        <f>G29+G55+G95+G124</f>
        <v>145340</v>
      </c>
      <c r="D402" s="118"/>
      <c r="E402" s="118"/>
      <c r="F402" s="118"/>
      <c r="G402" s="635"/>
      <c r="H402" s="118"/>
      <c r="I402" s="118"/>
      <c r="J402" s="118"/>
      <c r="K402" s="118"/>
      <c r="L402" s="122"/>
    </row>
    <row r="403" spans="1:12" ht="13.5" thickBot="1" x14ac:dyDescent="0.25">
      <c r="A403" s="116"/>
      <c r="B403" s="141"/>
      <c r="C403" s="343"/>
      <c r="D403" s="143"/>
      <c r="E403" s="118"/>
      <c r="F403" s="118"/>
      <c r="G403" s="635"/>
      <c r="H403" s="143"/>
      <c r="I403" s="143"/>
      <c r="J403" s="143"/>
      <c r="K403" s="143"/>
      <c r="L403" s="144"/>
    </row>
    <row r="404" spans="1:12" ht="13.5" thickBot="1" x14ac:dyDescent="0.25">
      <c r="A404" s="116"/>
      <c r="B404" s="142" t="s">
        <v>34</v>
      </c>
      <c r="C404" s="338">
        <f>C400-C402</f>
        <v>298.42999999999302</v>
      </c>
      <c r="D404" s="143"/>
      <c r="E404" s="66"/>
      <c r="F404" s="143"/>
      <c r="G404" s="637"/>
      <c r="H404" s="143"/>
      <c r="I404" s="143"/>
      <c r="J404" s="143"/>
      <c r="K404" s="143"/>
      <c r="L404" s="144"/>
    </row>
    <row r="405" spans="1:12" x14ac:dyDescent="0.2">
      <c r="A405" s="116"/>
      <c r="B405" s="118"/>
      <c r="C405" s="121"/>
      <c r="D405" s="143"/>
      <c r="E405" s="143"/>
      <c r="F405" s="143"/>
      <c r="G405" s="635"/>
      <c r="H405" s="143"/>
      <c r="I405" s="143"/>
      <c r="J405" s="143"/>
      <c r="K405" s="143"/>
      <c r="L405" s="144"/>
    </row>
  </sheetData>
  <phoneticPr fontId="68" type="noConversion"/>
  <printOptions gridLines="1"/>
  <pageMargins left="0.23622047244094488" right="0.23622047244094488" top="0" bottom="0" header="0" footer="0"/>
  <pageSetup paperSize="9" scale="99" firstPageNumber="0" fitToHeight="0" orientation="landscape" verticalDpi="300" r:id="rId1"/>
  <headerFooter alignWithMargins="0">
    <oddHeader>&amp;CASBL "LE TRIANGLE"</oddHeader>
    <oddFooter>&amp;C&amp;P&amp;RMise à jour le &amp;D</oddFooter>
  </headerFooter>
  <rowBreaks count="11" manualBreakCount="11">
    <brk id="30" max="16383" man="1"/>
    <brk id="56" max="16383" man="1"/>
    <brk id="95" max="16383" man="1"/>
    <brk id="126" max="16383" man="1"/>
    <brk id="162" max="16383" man="1"/>
    <brk id="197" max="16383" man="1"/>
    <brk id="219" max="16383" man="1"/>
    <brk id="248" max="16383" man="1"/>
    <brk id="268" max="16383" man="1"/>
    <brk id="292" max="16383" man="1"/>
    <brk id="332" max="16383" man="1"/>
  </rowBreaks>
  <ignoredErrors>
    <ignoredError sqref="A359 A361 F354" numberStoredAsText="1"/>
    <ignoredError sqref="C291 G291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1ère ébauche budget 2020</vt:lpstr>
      <vt:lpstr>'1ère ébauche budget 2020'!Zone_d_impression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Delforge</dc:creator>
  <cp:lastModifiedBy>CG-ASUSWIN10</cp:lastModifiedBy>
  <cp:revision>1</cp:revision>
  <cp:lastPrinted>2019-11-06T07:55:56Z</cp:lastPrinted>
  <dcterms:created xsi:type="dcterms:W3CDTF">2004-10-09T12:41:43Z</dcterms:created>
  <dcterms:modified xsi:type="dcterms:W3CDTF">2019-11-06T07:56:42Z</dcterms:modified>
</cp:coreProperties>
</file>